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0" yWindow="0" windowWidth="28800" windowHeight="16000" activeTab="0"/>
  </bookViews>
  <sheets>
    <sheet name="Start Here" sheetId="1" r:id="rId1"/>
    <sheet name="S1 Program Register" sheetId="2" r:id="rId2"/>
    <sheet name="S2 Concurrence Log" sheetId="3" r:id="rId3"/>
    <sheet name="S3 Sector Submissions" sheetId="4" r:id="rId4"/>
    <sheet name="S4 Anonymized Benchmark" sheetId="5" r:id="rId5"/>
    <sheet name="S5 Reviewer Pool" sheetId="6" r:id="rId6"/>
    <sheet name="S6 Shared Services" sheetId="7" r:id="rId7"/>
    <sheet name="S7 Lessons Repository" sheetId="8" r:id="rId8"/>
    <sheet name="S8 Conformance Register" sheetId="9" r:id="rId9"/>
    <sheet name="S9 Change Requests" sheetId="10" r:id="rId10"/>
    <sheet name="S10 Sector Indicators" sheetId="11" r:id="rId11"/>
    <sheet name="Lists" sheetId="12" r:id="rId12"/>
  </sheets>
  <calcPr calcId="191029" fullCalcOnLoad="1"/>
</workbook>
</file>

<file path=xl/styles.xml><?xml version="1.0" encoding="utf-8"?>
<styleSheet xmlns="http://schemas.openxmlformats.org/spreadsheetml/2006/main">
  <numFmts count="5">
    <numFmt numFmtId="164" formatCode="yyyy\-mm\-dd"/>
    <numFmt numFmtId="165" formatCode="0.0%"/>
    <numFmt numFmtId="166" formatCode="#,##0"/>
    <numFmt numFmtId="167" formatCode="&quot;₱&quot;#,##0"/>
    <numFmt numFmtId="168" formatCode="#,##0.0"/>
  </numFmts>
  <fonts count="9">
    <font>
      <sz val="9"/>
      <color rgb="FF000000"/>
      <name val="Calibri"/>
      <family val="2"/>
    </font>
    <font>
      <sz val="14"/>
      <color rgb="FF1F3864"/>
      <name val="Calibri"/>
      <family val="2"/>
    </font>
    <font>
      <sz val="9"/>
      <color rgb="FF595959"/>
      <name val="Calibri"/>
      <family val="2"/>
    </font>
    <font>
      <sz val="9"/>
      <color rgb="FFFFFFFF"/>
      <name val="Calibri"/>
      <family val="2"/>
    </font>
    <font>
      <sz val="9"/>
      <color rgb="FF0000FF"/>
      <name val="Calibri"/>
      <family val="2"/>
    </font>
    <font>
      <b/>
      <sz val="9"/>
      <color rgb="FF000000"/>
      <name val="Calibri"/>
      <family val="2"/>
    </font>
    <font>
      <sz val="8"/>
      <color rgb="FF808080"/>
      <name val="Calibri"/>
      <family val="2"/>
    </font>
    <font>
      <sz val="18"/>
      <color rgb="FF1F3864"/>
      <name val="Calibri"/>
      <family val="2"/>
    </font>
    <font>
      <sz val="11"/>
      <color rgb="FF1F3864"/>
      <name val="Calibri"/>
      <family val="2"/>
    </font>
  </fonts>
  <fills count="6">
    <fill>
      <patternFill patternType="none"/>
    </fill>
    <fill>
      <patternFill patternType="gray125"/>
    </fill>
    <fill>
      <patternFill patternType="solid">
        <fgColor rgb="FF1F3864"/>
        <bgColor indexed="64"/>
      </patternFill>
    </fill>
    <fill>
      <patternFill patternType="solid">
        <fgColor rgb="FFFFF2CC"/>
        <bgColor indexed="64"/>
      </patternFill>
    </fill>
    <fill>
      <patternFill patternType="solid">
        <fgColor rgb="FFF2F2F2"/>
        <bgColor indexed="64"/>
      </patternFill>
    </fill>
    <fill>
      <patternFill patternType="solid">
        <fgColor rgb="FFDEEAF6"/>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applyAlignment="1">
      <alignment vertical="top" wrapText="1"/>
    </xf>
    <xf numFmtId="0" fontId="1" fillId="0" borderId="0" applyFont="1" applyAlignment="1">
      <alignment vertical="top"/>
    </xf>
    <xf numFmtId="0" fontId="2" fillId="0" borderId="0" applyFont="1" applyAlignment="1">
      <alignment vertical="top" wrapText="1"/>
    </xf>
    <xf numFmtId="0" fontId="3" fillId="2" borderId="1" applyFont="1" applyFill="1" applyBorder="1" applyAlignment="1">
      <alignment vertical="top" wrapText="1"/>
    </xf>
    <xf numFmtId="0" fontId="4" fillId="3" borderId="1" applyFont="1" applyFill="1" applyBorder="1" applyAlignment="1">
      <alignment vertical="top" wrapText="1"/>
    </xf>
    <xf numFmtId="164" fontId="4" fillId="3" borderId="1" applyNumberFormat="1" applyFont="1" applyFill="1" applyBorder="1" applyAlignment="1">
      <alignment vertical="top"/>
    </xf>
    <xf numFmtId="166" fontId="4" fillId="3" borderId="1" applyNumberFormat="1" applyFont="1" applyFill="1" applyBorder="1" applyAlignment="1">
      <alignment vertical="top"/>
    </xf>
    <xf numFmtId="0" fontId="0" fillId="4" borderId="1" applyFill="1" applyBorder="1" applyAlignment="1">
      <alignment vertical="top" wrapText="1"/>
    </xf>
    <xf numFmtId="164" fontId="0" fillId="4" borderId="1" applyNumberFormat="1" applyFill="1" applyBorder="1" applyAlignment="1">
      <alignment vertical="top"/>
    </xf>
    <xf numFmtId="165" fontId="0" fillId="4" borderId="1" applyNumberFormat="1" applyFill="1" applyBorder="1" applyAlignment="1">
      <alignment vertical="top"/>
    </xf>
    <xf numFmtId="0" fontId="5" fillId="0" borderId="0" applyFont="1" applyAlignment="1">
      <alignment vertical="top" wrapText="1"/>
    </xf>
    <xf numFmtId="0" fontId="4" fillId="3" borderId="1" applyFont="1" applyFill="1" applyBorder="1" applyAlignment="1">
      <alignment vertical="top" wrapText="1"/>
    </xf>
    <xf numFmtId="0" fontId="0" fillId="5" borderId="1" applyFill="1" applyBorder="1" applyAlignment="1">
      <alignment vertical="top" wrapText="1"/>
    </xf>
    <xf numFmtId="0" fontId="6" fillId="0" borderId="0" applyFont="1" applyAlignment="1">
      <alignment vertical="top" wrapText="1"/>
    </xf>
    <xf numFmtId="0" fontId="7" fillId="0" borderId="0" applyFont="1" applyAlignment="1">
      <alignment vertical="top"/>
    </xf>
    <xf numFmtId="0" fontId="8" fillId="0" borderId="0" applyFont="1" applyAlignment="1">
      <alignment vertical="top"/>
    </xf>
    <xf numFmtId="165" fontId="4" fillId="3" borderId="1" applyNumberFormat="1" applyFont="1" applyFill="1" applyBorder="1" applyAlignment="1">
      <alignment vertical="top"/>
    </xf>
    <xf numFmtId="167" fontId="4" fillId="3" borderId="1" applyNumberFormat="1" applyFont="1" applyFill="1" applyBorder="1" applyAlignment="1">
      <alignment vertical="top"/>
    </xf>
    <xf numFmtId="166" fontId="0" fillId="4" borderId="1" applyNumberFormat="1" applyFill="1" applyBorder="1" applyAlignment="1">
      <alignment vertical="top"/>
    </xf>
    <xf numFmtId="168" fontId="4" fillId="3" borderId="1" applyNumberFormat="1" applyFont="1" applyFill="1" applyBorder="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71"/>
  <sheetViews>
    <sheetView showGridLines="0" workbookViewId="0"/>
  </sheetViews>
  <sheetFormatPr defaultRowHeight="15"/>
  <cols>
    <col min="1" max="1" width="46" customWidth="1"/>
    <col min="2" max="2" width="26" customWidth="1"/>
    <col min="3" max="3" width="70" customWidth="1"/>
    <col min="4" max="4" width="30" customWidth="1"/>
    <col min="5" max="5" width="30" customWidth="1"/>
  </cols>
  <sheetData>
    <row r="1">
      <c r="A1" s="14" t="inlineStr">
        <is>
          <t xml:space="preserve">The AMPERE Sector Toolkit</t>
        </is>
      </c>
    </row>
    <row r="2">
      <c r="A2" s="2" t="inlineStr">
        <is>
          <t xml:space="preserve">Companion workbook for an Adopting Body to the AMPERE Protocol, Version 5.1 · Metro Power Corporation · September 2026</t>
        </is>
      </c>
    </row>
    <row r="3" ht="44" customHeight="1">
      <c r="A3" s="2" t="inlineStr">
        <is>
          <t xml:space="preserve">Status: Issued as part of Version 5.1. Prepared 23 September 2026 to complete the issued package, which lists a Sector Toolkit workbook (S1 to S10) that was not supplied; derived strictly from the issued Protocol, Brief, Utility Workbook and templates; approved as built, with S8 as assigned, by Chris Cobo on September 23, 2026. Free to use and adapt under Protocol Section 30.4.</t>
        </is>
      </c>
    </row>
    <row r="5">
      <c r="A5" s="15" t="inlineStr">
        <is>
          <t xml:space="preserve">How to use</t>
        </is>
      </c>
    </row>
    <row r="6">
      <c r="A6" s="0" t="inlineStr">
        <is>
          <t xml:space="preserve">• Each sheet names the Protocol section it implements. The Protocol holds the rules; this workbook holds the forms.</t>
        </is>
      </c>
    </row>
    <row r="7">
      <c r="A7" s="0" t="inlineStr">
        <is>
          <t xml:space="preserve">• Yellow cells with blue text are for data entry. Other cells hold labels or formulas and should not be overwritten.</t>
        </is>
      </c>
    </row>
    <row r="8">
      <c r="A8" s="0" t="inlineStr">
        <is>
          <t xml:space="preserve">• Rows marked EXAMPLE show the expected format; delete or overwrite them.</t>
        </is>
      </c>
    </row>
    <row r="9">
      <c r="A9" s="0" t="inlineStr">
        <is>
          <t xml:space="preserve">• Default targets and thresholds are provisional Metro Power recommendations, not regulatory or service standards. Confirm them in approved plans; ERC standards prevail when issued.</t>
        </is>
      </c>
    </row>
    <row r="10">
      <c r="A10" s="0" t="inlineStr">
        <is>
          <t xml:space="preserve">• Free to use and adapt under Protocol Section 30.4; provided without warranty.</t>
        </is>
      </c>
    </row>
    <row r="11">
      <c r="A11" s="0" t="inlineStr">
        <is>
          <t xml:space="preserve">• Save a copy per Adopting Body and adopted edition. Record the Protocol and Toolkit versions used.</t>
        </is>
      </c>
    </row>
    <row r="12">
      <c r="A12" s="0" t="inlineStr">
        <is>
          <t xml:space="preserve">• This workbook is for an Adopting Body (Protocol Part III). The utility Toolkit workbook stays with each utility; S3 receives what each utility submits on its own sheet “K2 Sector Submission”.</t>
        </is>
      </c>
    </row>
    <row r="13">
      <c r="A13" s="0" t="inlineStr">
        <is>
          <t xml:space="preserve">• The utility remains the decision owner at every gate. Nothing recorded in this workbook is a gate decision, an approval, or a regulatory act.</t>
        </is>
      </c>
    </row>
    <row r="14">
      <c r="A14" s="0" t="inlineStr">
        <is>
          <t xml:space="preserve">• Dropdown vocabularies are held on the Lists sheet so that every Annex B.1 outcome is available (an inline list is limited to 255 characters). Quoted vocabularies keep the Protocol’s own punctuation.</t>
        </is>
      </c>
    </row>
    <row r="16">
      <c r="A16" s="3" t="inlineStr">
        <is>
          <t xml:space="preserve">Sheet</t>
        </is>
      </c>
      <c r="B16" s="3" t="inlineStr">
        <is>
          <t xml:space="preserve">Function (Companion Toolkit paragraph)</t>
        </is>
      </c>
      <c r="C16" s="3" t="inlineStr">
        <is>
          <t xml:space="preserve">Purpose</t>
        </is>
      </c>
      <c r="D16" s="3" t="inlineStr">
        <is>
          <t xml:space="preserve">Protocol reference</t>
        </is>
      </c>
      <c r="E16" s="3" t="inlineStr">
        <is>
          <t xml:space="preserve">Named in v5.1?</t>
        </is>
      </c>
    </row>
    <row r="17">
      <c r="A17" s="12" t="inlineStr">
        <is>
          <t xml:space="preserve">S1 Program Register</t>
        </is>
      </c>
      <c r="B17" s="0" t="inlineStr">
        <is>
          <t xml:space="preserve">utility program register</t>
        </is>
      </c>
      <c r="C17" s="0" t="inlineStr">
        <is>
          <t xml:space="preserve">One row per utility AMI program: how the framework applies, current stage and gate, concurrence basis, reporting basis, transition mapping</t>
        </is>
      </c>
      <c r="D17" s="0" t="inlineStr">
        <is>
          <t xml:space="preserve">Sections 23.1, 23.4, 24, 26.1, 29.1</t>
        </is>
      </c>
      <c r="E17" s="0" t="inlineStr">
        <is>
          <t xml:space="preserve">No (derived from the contents list)</t>
        </is>
      </c>
    </row>
    <row r="18">
      <c r="A18" s="12" t="inlineStr">
        <is>
          <t xml:space="preserve">S2 Concurrence Log</t>
        </is>
      </c>
      <c r="B18" s="0" t="inlineStr">
        <is>
          <t xml:space="preserve">concurrence log</t>
        </is>
      </c>
      <c r="C18" s="0" t="inlineStr">
        <is>
          <t xml:space="preserve">Concurrence requests at Gates 2 and 4 with the published processing-time clock</t>
        </is>
      </c>
      <c r="D18" s="0" t="inlineStr">
        <is>
          <t xml:space="preserve">Sections 24, 24.1, 24.3</t>
        </is>
      </c>
      <c r="E18" s="0" t="inlineStr">
        <is>
          <t xml:space="preserve">No (derived from the contents list)</t>
        </is>
      </c>
    </row>
    <row r="19">
      <c r="A19" s="12" t="inlineStr">
        <is>
          <t xml:space="preserve">S3 Sector Submissions</t>
        </is>
      </c>
      <c r="B19" s="0" t="inlineStr">
        <is>
          <t xml:space="preserve">sector submissions</t>
        </is>
      </c>
      <c r="C19" s="0" t="inlineStr">
        <is>
          <t xml:space="preserve">Every utility’s Annex H submission (K2), one row per utility per period; certification, audit sample, exclusion of unverified figures</t>
        </is>
      </c>
      <c r="D19" s="0" t="inlineStr">
        <is>
          <t xml:space="preserve">Sections 26.1 to 26.3; Annex H</t>
        </is>
      </c>
      <c r="E19" s="0" t="inlineStr">
        <is>
          <t xml:space="preserve">Yes (named)</t>
        </is>
      </c>
    </row>
    <row r="20">
      <c r="A20" s="12" t="inlineStr">
        <is>
          <t xml:space="preserve">S4 Anonymized Benchmark</t>
        </is>
      </c>
      <c r="B20" s="0" t="inlineStr">
        <is>
          <t xml:space="preserve">anonymized benchmark</t>
        </is>
      </c>
      <c r="C20" s="0" t="inlineStr">
        <is>
          <t xml:space="preserve">Peer-group and sector-wide medians with the minimum-group and anonymization tests; each utility’s own position</t>
        </is>
      </c>
      <c r="D20" s="0" t="inlineStr">
        <is>
          <t xml:space="preserve">Sections 26.3, 26.4, 29.1</t>
        </is>
      </c>
      <c r="E20" s="0" t="inlineStr">
        <is>
          <t xml:space="preserve">No (derived from the contents list)</t>
        </is>
      </c>
    </row>
    <row r="21">
      <c r="A21" s="12" t="inlineStr">
        <is>
          <t xml:space="preserve">S5 Reviewer Pool</t>
        </is>
      </c>
      <c r="B21" s="0" t="inlineStr">
        <is>
          <t xml:space="preserve">reviewer pool</t>
        </is>
      </c>
      <c r="C21" s="0" t="inlineStr">
        <is>
          <t xml:space="preserve">Accredited independent reviewers, eligibility, renewal, T13 declarations, assignments and rotation</t>
        </is>
      </c>
      <c r="D21" s="0" t="inlineStr">
        <is>
          <t xml:space="preserve">Sections 5.4, 28.2, 30.5; T13</t>
        </is>
      </c>
      <c r="E21" s="0" t="inlineStr">
        <is>
          <t xml:space="preserve">No (derived from the contents list)</t>
        </is>
      </c>
    </row>
    <row r="22">
      <c r="A22" s="12" t="inlineStr">
        <is>
          <t xml:space="preserve">S6 Shared Services</t>
        </is>
      </c>
      <c r="B22" s="0" t="inlineStr">
        <is>
          <t xml:space="preserve">shared-services register</t>
        </is>
      </c>
      <c r="C22" s="0" t="inlineStr">
        <is>
          <t xml:space="preserve">Shared platforms, joint procurement and specialist services with the 27.1 conditions as evidence</t>
        </is>
      </c>
      <c r="D22" s="0" t="inlineStr">
        <is>
          <t xml:space="preserve">Sections 25.3, 27, 27.1, 27.2</t>
        </is>
      </c>
      <c r="E22" s="0" t="inlineStr">
        <is>
          <t xml:space="preserve">No (derived from the contents list)</t>
        </is>
      </c>
    </row>
    <row r="23">
      <c r="A23" s="12" t="inlineStr">
        <is>
          <t xml:space="preserve">S7 Lessons Repository</t>
        </is>
      </c>
      <c r="B23" s="0" t="inlineStr">
        <is>
          <t xml:space="preserve">lessons repository</t>
        </is>
      </c>
      <c r="C23" s="0" t="inlineStr">
        <is>
          <t xml:space="preserve">Anonymized lessons feeding the annual sector report and framework revisions</t>
        </is>
      </c>
      <c r="D23" s="0" t="inlineStr">
        <is>
          <t xml:space="preserve">Sections 26.4, 29.3, 30.6</t>
        </is>
      </c>
      <c r="E23" s="0" t="inlineStr">
        <is>
          <t xml:space="preserve">No (derived from the contents list)</t>
        </is>
      </c>
    </row>
    <row r="24">
      <c r="A24" s="12" t="inlineStr">
        <is>
          <t xml:space="preserve">S8 Conformance Register</t>
        </is>
      </c>
      <c r="B24" s="0" t="inlineStr">
        <is>
          <t xml:space="preserve">not listed (sector register of 24.3; conforming products of 25.2; pooled evidence confirmations of 8.6)</t>
        </is>
      </c>
      <c r="C24" s="0" t="inlineStr">
        <is>
          <t xml:space="preserve">Non-conformance with the utility’s response; conforming product register; pooled sector evidence confirmations</t>
        </is>
      </c>
      <c r="D24" s="0" t="inlineStr">
        <is>
          <t xml:space="preserve">Sections 8.6, 23.4, 24.3, 25.2</t>
        </is>
      </c>
      <c r="E24" s="0" t="inlineStr">
        <is>
          <t xml:space="preserve">No (not named by any source)</t>
        </is>
      </c>
    </row>
    <row r="25">
      <c r="A25" s="12" t="inlineStr">
        <is>
          <t xml:space="preserve">S9 Change Requests</t>
        </is>
      </c>
      <c r="B25" s="0" t="inlineStr">
        <is>
          <t xml:space="preserve">change requests</t>
        </is>
      </c>
      <c r="C25" s="0" t="inlineStr">
        <is>
          <t xml:space="preserve">Framework change requests on template T14, minor or major, consultation clock, decision and revision history</t>
        </is>
      </c>
      <c r="D25" s="0" t="inlineStr">
        <is>
          <t xml:space="preserve">Sections 30.1, 30.2, 30.6; T14</t>
        </is>
      </c>
      <c r="E25" s="0" t="inlineStr">
        <is>
          <t xml:space="preserve">Yes (named)</t>
        </is>
      </c>
    </row>
    <row r="26">
      <c r="A26" s="12" t="inlineStr">
        <is>
          <t xml:space="preserve">S10 Sector Indicators</t>
        </is>
      </c>
      <c r="B26" s="0" t="inlineStr">
        <is>
          <t xml:space="preserve">sector indicators</t>
        </is>
      </c>
      <c r="C26" s="0" t="inlineStr">
        <is>
          <t xml:space="preserve">The seven Section 29.1 indicators computed for a period, with the tables the annual sector report needs</t>
        </is>
      </c>
      <c r="D26" s="0" t="inlineStr">
        <is>
          <t xml:space="preserve">Sections 24.1, 26.4, 29.1</t>
        </is>
      </c>
      <c r="E26" s="0" t="inlineStr">
        <is>
          <t xml:space="preserve">No (derived from the contents list)</t>
        </is>
      </c>
    </row>
    <row r="27">
      <c r="A27" s="12" t="inlineStr">
        <is>
          <t xml:space="preserve">Lists</t>
        </is>
      </c>
      <c r="B27" s="0" t="inlineStr">
        <is>
          <t xml:space="preserve">lookup vocabularies</t>
        </is>
      </c>
      <c r="C27" s="0" t="inlineStr">
        <is>
          <t xml:space="preserve">Controlled lists quoted from the Protocol (stages, gates, Annex B.1 outcomes, ratings) and derived lists, each labelled with its source</t>
        </is>
      </c>
      <c r="D27" s="0" t="inlineStr">
        <is>
          <t xml:space="preserve">Section 5; Annex A.1; Annex B.1</t>
        </is>
      </c>
      <c r="E27" s="0" t="inlineStr">
        <is>
          <t xml:space="preserve">Not a Sector Toolkit sheet</t>
        </is>
      </c>
    </row>
    <row r="29">
      <c r="A29" s="3" t="inlineStr">
        <is>
          <t xml:space="preserve">Parameter</t>
        </is>
      </c>
      <c r="B29" s="3" t="inlineStr">
        <is>
          <t xml:space="preserve">Value</t>
        </is>
      </c>
      <c r="C29" s="3" t="inlineStr">
        <is>
          <t xml:space="preserve">Source</t>
        </is>
      </c>
      <c r="D29" s="3" t="inlineStr">
        <is>
          <t xml:space="preserve">Provisional Metro Power default?</t>
        </is>
      </c>
    </row>
    <row r="30">
      <c r="A30" s="12" t="inlineStr">
        <is>
          <t xml:space="preserve">Adopting Body name</t>
        </is>
      </c>
      <c r="B30" s="4" t="inlineStr">
        <is>
          <t xml:space="preserve"/>
        </is>
      </c>
      <c r="C30" s="0" t="inlineStr">
        <is>
          <t xml:space="preserve">Template T15</t>
        </is>
      </c>
      <c r="D30" s="0" t="inlineStr">
        <is>
          <t xml:space="preserve">No</t>
        </is>
      </c>
    </row>
    <row r="31">
      <c r="A31" s="12" t="inlineStr">
        <is>
          <t xml:space="preserve">Adopted edition name and number</t>
        </is>
      </c>
      <c r="B31" s="4" t="inlineStr">
        <is>
          <t xml:space="preserve"/>
        </is>
      </c>
      <c r="C31" s="0" t="inlineStr">
        <is>
          <t xml:space="preserve">Protocol 30.4: “[Body] AMI Framework, based on the AMPERE Protocol Version 5.1 by Metro Power Corporation”</t>
        </is>
      </c>
      <c r="D31" s="0" t="inlineStr">
        <is>
          <t xml:space="preserve">No</t>
        </is>
      </c>
    </row>
    <row r="32">
      <c r="A32" s="12" t="inlineStr">
        <is>
          <t xml:space="preserve">Form of adoption</t>
        </is>
      </c>
      <c r="B32" s="11" t="inlineStr">
        <is>
          <t xml:space="preserve"/>
        </is>
      </c>
      <c r="C32" s="0" t="inlineStr">
        <is>
          <t xml:space="preserve">Protocol 23.2; T15</t>
        </is>
      </c>
      <c r="D32" s="0" t="inlineStr">
        <is>
          <t xml:space="preserve">No</t>
        </is>
      </c>
    </row>
    <row r="33">
      <c r="A33" s="12" t="inlineStr">
        <is>
          <t xml:space="preserve">Adoption stage reached</t>
        </is>
      </c>
      <c r="B33" s="11" t="inlineStr">
        <is>
          <t xml:space="preserve">Reference adoption</t>
        </is>
      </c>
      <c r="C33" s="0" t="inlineStr">
        <is>
          <t xml:space="preserve">Protocol 30.3; 24.2</t>
        </is>
      </c>
      <c r="D33" s="0" t="inlineStr">
        <is>
          <t xml:space="preserve">No</t>
        </is>
      </c>
    </row>
    <row r="34">
      <c r="A34" s="12" t="inlineStr">
        <is>
          <t xml:space="preserve">Published concurrence processing time (working days)</t>
        </is>
      </c>
      <c r="B34" s="6">
        <v>20</v>
      </c>
      <c r="C34" s="0" t="inlineStr">
        <is>
          <t xml:space="preserve">Protocol 24.1: decide concurrence requests within a published processing time, consistent with RA 11032 where the Adopting Body is a government agency (at the time of writing, 20 working days for highly technical applications)</t>
        </is>
      </c>
      <c r="D34" s="0" t="inlineStr">
        <is>
          <t xml:space="preserve">Yes</t>
        </is>
      </c>
    </row>
    <row r="35">
      <c r="A35" s="12" t="inlineStr">
        <is>
          <t xml:space="preserve">Minimum group size before publication (utilities)</t>
        </is>
      </c>
      <c r="B35" s="6">
        <v>5</v>
      </c>
      <c r="C35" s="0" t="inlineStr">
        <is>
          <t xml:space="preserve">Protocol 26.3: no group smaller than five utilities (Metro Power recommended default)</t>
        </is>
      </c>
      <c r="D35" s="0" t="inlineStr">
        <is>
          <t xml:space="preserve">Yes</t>
        </is>
      </c>
    </row>
    <row r="36">
      <c r="A36" s="12" t="inlineStr">
        <is>
          <t xml:space="preserve">Reviewer accreditation validity (years)</t>
        </is>
      </c>
      <c r="B36" s="6">
        <v>2</v>
      </c>
      <c r="C36" s="0" t="inlineStr">
        <is>
          <t xml:space="preserve">Protocol 28.2: accreditation is renewed every two years (Metro Power recommended defaults)</t>
        </is>
      </c>
      <c r="D36" s="0" t="inlineStr">
        <is>
          <t xml:space="preserve">Yes</t>
        </is>
      </c>
    </row>
    <row r="37">
      <c r="A37" s="12" t="inlineStr">
        <is>
          <t xml:space="preserve">Maximum consecutive reviews of the same utility</t>
        </is>
      </c>
      <c r="B37" s="6">
        <v>3</v>
      </c>
      <c r="C37" s="0" t="inlineStr">
        <is>
          <t xml:space="preserve">Protocol 28.2: no reviewer reviews the same utility more than three times in a row</t>
        </is>
      </c>
      <c r="D37" s="0" t="inlineStr">
        <is>
          <t xml:space="preserve">No (core rule)</t>
        </is>
      </c>
    </row>
    <row r="38">
      <c r="A38" s="12" t="inlineStr">
        <is>
          <t xml:space="preserve">Metro Power cooling-off period (years)</t>
        </is>
      </c>
      <c r="B38" s="6">
        <v>2</v>
      </c>
      <c r="C38" s="0" t="inlineStr">
        <is>
          <t xml:space="preserve">Protocol 28.2: no one employed or contracted by Metro Power now or in the past two years is accredited as an independent reviewer (30.5)</t>
        </is>
      </c>
      <c r="D38" s="0" t="inlineStr">
        <is>
          <t xml:space="preserve">No (Metro Power commitment)</t>
        </is>
      </c>
    </row>
    <row r="39">
      <c r="A39" s="12" t="inlineStr">
        <is>
          <t xml:space="preserve">Consultation period for a major revision (days)</t>
        </is>
      </c>
      <c r="B39" s="6">
        <v>30</v>
      </c>
      <c r="C39" s="0" t="inlineStr">
        <is>
          <t xml:space="preserve">Protocol 30.2: published in draft for consultation for at least 30 days before issue (Metro Power recommended default)</t>
        </is>
      </c>
      <c r="D39" s="0" t="inlineStr">
        <is>
          <t xml:space="preserve">Yes</t>
        </is>
      </c>
    </row>
    <row r="40">
      <c r="A40" s="12" t="inlineStr">
        <is>
          <t xml:space="preserve">Pooled sector evidence maximum age (years)</t>
        </is>
      </c>
      <c r="B40" s="6">
        <v>2</v>
      </c>
      <c r="C40" s="0" t="inlineStr">
        <is>
          <t xml:space="preserve">Protocol 8.6: the evidence is less than two years old</t>
        </is>
      </c>
      <c r="D40" s="0" t="inlineStr">
        <is>
          <t xml:space="preserve">No</t>
        </is>
      </c>
    </row>
    <row r="41">
      <c r="A41" s="12" t="inlineStr">
        <is>
          <t xml:space="preserve">Framework evaluation interval (years)</t>
        </is>
      </c>
      <c r="B41" s="6">
        <v>3</v>
      </c>
      <c r="C41" s="0" t="inlineStr">
        <is>
          <t xml:space="preserve">Protocol 29.2: an independent evaluation at least every three years</t>
        </is>
      </c>
      <c r="D41" s="0" t="inlineStr">
        <is>
          <t xml:space="preserve">No</t>
        </is>
      </c>
    </row>
    <row r="42">
      <c r="A42" s="12" t="inlineStr">
        <is>
          <t xml:space="preserve">Closure period for gaps affecting consumer protection, security, or billing accuracy</t>
        </is>
      </c>
      <c r="B42" s="4" t="inlineStr">
        <is>
          <t xml:space="preserve"/>
        </is>
      </c>
      <c r="C42" s="0" t="inlineStr">
        <is>
          <t xml:space="preserve">Protocol 23.4: such gaps are closed within a period the Adopting Body sets (not stated in the source)</t>
        </is>
      </c>
      <c r="D42" s="0" t="inlineStr">
        <is>
          <t xml:space="preserve">Set by the Adopting Body</t>
        </is>
      </c>
    </row>
    <row r="43">
      <c r="A43" s="12" t="inlineStr">
        <is>
          <t xml:space="preserve">Peer-group size bands</t>
        </is>
      </c>
      <c r="B43" s="4" t="inlineStr">
        <is>
          <t xml:space="preserve"/>
        </is>
      </c>
      <c r="C43" s="0" t="inlineStr">
        <is>
          <t xml:space="preserve">Protocol 26.3 and Annex H name the dimension, not the bands (not stated in the source)</t>
        </is>
      </c>
      <c r="D43" s="0" t="inlineStr">
        <is>
          <t xml:space="preserve">Set by the Adopting Body</t>
        </is>
      </c>
    </row>
    <row r="44">
      <c r="A44" s="12" t="inlineStr">
        <is>
          <t xml:space="preserve">Confidentiality, FOI and COA treatment of submitted data</t>
        </is>
      </c>
      <c r="B44" s="4" t="inlineStr">
        <is>
          <t xml:space="preserve"/>
        </is>
      </c>
      <c r="C44" s="0" t="inlineStr">
        <is>
          <t xml:space="preserve">Protocol 26.3; T15</t>
        </is>
      </c>
      <c r="D44" s="0" t="inlineStr">
        <is>
          <t xml:space="preserve">Set by the Adopting Body</t>
        </is>
      </c>
    </row>
    <row r="47">
      <c r="A47" s="15" t="inlineStr">
        <is>
          <t xml:space="preserve">Holidays used by working-day formulas (S2 and S8). The Protocol states none; enter the Adopting Body’s own list, one date per cell in column B.</t>
        </is>
      </c>
    </row>
    <row r="48">
      <c r="A48" s="12" t="inlineStr">
        <is>
          <t xml:space="preserve">Holiday 1</t>
        </is>
      </c>
      <c r="B48" s="5"/>
    </row>
    <row r="49">
      <c r="A49" s="12" t="inlineStr">
        <is>
          <t xml:space="preserve">Holiday 2</t>
        </is>
      </c>
      <c r="B49" s="5"/>
    </row>
    <row r="50">
      <c r="A50" s="12" t="inlineStr">
        <is>
          <t xml:space="preserve">Holiday 3</t>
        </is>
      </c>
      <c r="B50" s="5"/>
    </row>
    <row r="51">
      <c r="A51" s="12" t="inlineStr">
        <is>
          <t xml:space="preserve">Holiday 4</t>
        </is>
      </c>
      <c r="B51" s="5"/>
    </row>
    <row r="52">
      <c r="A52" s="12" t="inlineStr">
        <is>
          <t xml:space="preserve">Holiday 5</t>
        </is>
      </c>
      <c r="B52" s="5"/>
    </row>
    <row r="53">
      <c r="A53" s="12" t="inlineStr">
        <is>
          <t xml:space="preserve">Holiday 6</t>
        </is>
      </c>
      <c r="B53" s="5"/>
    </row>
    <row r="54">
      <c r="A54" s="12" t="inlineStr">
        <is>
          <t xml:space="preserve">Holiday 7</t>
        </is>
      </c>
      <c r="B54" s="5"/>
    </row>
    <row r="55">
      <c r="A55" s="12" t="inlineStr">
        <is>
          <t xml:space="preserve">Holiday 8</t>
        </is>
      </c>
      <c r="B55" s="5"/>
    </row>
    <row r="56">
      <c r="A56" s="12" t="inlineStr">
        <is>
          <t xml:space="preserve">Holiday 9</t>
        </is>
      </c>
      <c r="B56" s="5"/>
    </row>
    <row r="57">
      <c r="A57" s="12" t="inlineStr">
        <is>
          <t xml:space="preserve">Holiday 10</t>
        </is>
      </c>
      <c r="B57" s="5"/>
    </row>
    <row r="58">
      <c r="A58" s="12" t="inlineStr">
        <is>
          <t xml:space="preserve">Holiday 11</t>
        </is>
      </c>
      <c r="B58" s="5"/>
    </row>
    <row r="59">
      <c r="A59" s="12" t="inlineStr">
        <is>
          <t xml:space="preserve">Holiday 12</t>
        </is>
      </c>
      <c r="B59" s="5"/>
    </row>
    <row r="60">
      <c r="A60" s="12" t="inlineStr">
        <is>
          <t xml:space="preserve">Holiday 13</t>
        </is>
      </c>
      <c r="B60" s="5"/>
    </row>
    <row r="61">
      <c r="A61" s="12" t="inlineStr">
        <is>
          <t xml:space="preserve">Holiday 14</t>
        </is>
      </c>
      <c r="B61" s="5"/>
    </row>
    <row r="62">
      <c r="A62" s="12" t="inlineStr">
        <is>
          <t xml:space="preserve">Holiday 15</t>
        </is>
      </c>
      <c r="B62" s="5"/>
    </row>
    <row r="63">
      <c r="A63" s="12" t="inlineStr">
        <is>
          <t xml:space="preserve">Holiday 16</t>
        </is>
      </c>
      <c r="B63" s="5"/>
    </row>
    <row r="64">
      <c r="A64" s="12" t="inlineStr">
        <is>
          <t xml:space="preserve">Holiday 17</t>
        </is>
      </c>
      <c r="B64" s="5"/>
    </row>
    <row r="65">
      <c r="A65" s="12" t="inlineStr">
        <is>
          <t xml:space="preserve">Holiday 18</t>
        </is>
      </c>
      <c r="B65" s="5"/>
    </row>
    <row r="66">
      <c r="A66" s="12" t="inlineStr">
        <is>
          <t xml:space="preserve">Holiday 19</t>
        </is>
      </c>
      <c r="B66" s="5"/>
    </row>
    <row r="67">
      <c r="A67" s="12" t="inlineStr">
        <is>
          <t xml:space="preserve">Holiday 20</t>
        </is>
      </c>
      <c r="B67" s="5"/>
    </row>
    <row r="70">
      <c r="A70" s="2" t="inlineStr">
        <is>
          <t xml:space="preserve">This Sector Toolkit is practitioner guidance from Metro Power Corporation. It is not a regulatory issuance and does not replace legal, regulatory, or engineering judgment.</t>
        </is>
      </c>
    </row>
    <row r="71" ht="44" customHeight="1">
      <c r="A71" s="2" t="inlineStr">
        <is>
          <t xml:space="preserve">Derivation and approval status: S3 and S9 are the only sheet codes AMPERE v5.1 names. S1, S2, S4 to S7 and S10 follow the nine contents the Protocol lists for the Sector Toolkit, in the listed order; S8 holds the sector register of Section 24.3, which the contents list omits. Source references for every column are in the reconciliation package (v5.1_Claude_Reconciled). Approved as built by the edition owner on September 23, 2026.</t>
        </is>
      </c>
    </row>
  </sheetData>
  <dataValidations count="2">
    <dataValidation type="list" allowBlank="1" showDropDown="0" showErrorMessage="1" errorStyle="warning" errorTitle="Check the value" error="This cell expects one of the listed values. Choose from the list or record the reason for a different entry." sqref="B32">
      <formula1>Lists!$J$2:$J$4</formula1>
    </dataValidation>
    <dataValidation type="list" allowBlank="1" showDropDown="0" showErrorMessage="1" errorStyle="warning" errorTitle="Check the value" error="This cell expects one of the listed values. Choose from the list or record the reason for a different entry." sqref="B33">
      <formula1>Lists!$K$2:$K$6</formula1>
    </dataValidation>
  </dataValidations>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tabColor rgb="FF1F3864"/>
    <pageSetUpPr fitToPage="1"/>
  </sheetPr>
  <dimension ref="A1:AF35"/>
  <sheetViews>
    <sheetView showGridLines="0" workbookViewId="0">
      <pane xSplit="2" ySplit="5" topLeftCell="C6" activePane="bottomRight" state="frozen"/>
      <selection pane="bottomRight" activeCell="C6" sqref="C6"/>
    </sheetView>
  </sheetViews>
  <sheetFormatPr defaultRowHeight="15"/>
  <cols>
    <col min="1" max="1" width="30" customWidth="1"/>
    <col min="2" max="2" width="14" customWidth="1"/>
    <col min="3" max="3" width="10" customWidth="1"/>
    <col min="4" max="4" width="14" customWidth="1"/>
    <col min="5" max="5" width="18" customWidth="1"/>
    <col min="6" max="6" width="16" customWidth="1"/>
    <col min="7" max="7" width="16" customWidth="1"/>
    <col min="8" max="8" width="18" customWidth="1"/>
    <col min="9" max="9" width="18" customWidth="1"/>
    <col min="10" max="10" width="18" customWidth="1"/>
    <col min="11" max="11" width="12" customWidth="1"/>
    <col min="12" max="12" width="12" customWidth="1"/>
    <col min="13" max="13" width="20" customWidth="1"/>
    <col min="14" max="14" width="14" customWidth="1"/>
    <col min="15" max="15" width="14" customWidth="1"/>
    <col min="16" max="16" width="16" customWidth="1"/>
    <col min="17" max="17" width="24" customWidth="1"/>
    <col min="18" max="18" width="28" customWidth="1"/>
    <col min="19" max="19" width="14" customWidth="1"/>
    <col min="20" max="20" width="24" customWidth="1"/>
    <col min="21" max="21" width="14" customWidth="1"/>
    <col min="22" max="22" width="16" customWidth="1"/>
    <col min="23" max="23" width="12" customWidth="1"/>
    <col min="24" max="24" width="16" customWidth="1"/>
    <col min="25" max="25" width="34" customWidth="1"/>
    <col min="26" max="26" width="14" customWidth="1"/>
    <col min="27" max="27" width="14" customWidth="1"/>
    <col min="28" max="28" width="12" customWidth="1"/>
    <col min="29" max="29" width="14" customWidth="1"/>
    <col min="30" max="30" width="20" customWidth="1"/>
    <col min="31" max="31" width="30" customWidth="1"/>
    <col min="32" max="32" width="40" customWidth="1"/>
  </cols>
  <sheetData>
    <row r="1">
      <c r="A1" s="1" t="inlineStr">
        <is>
          <t xml:space="preserve">S1 · Utility Program Register</t>
        </is>
      </c>
    </row>
    <row r="2" ht="30" customHeight="1">
      <c r="A2" s="2" t="inlineStr">
        <is>
          <t xml:space="preserve">Framework secretariat · Protocol Sections 23.1, 23.4, 24, 26.1 and 29.1. One row per utility AMI program under the framework. The utility remains the decision owner at every gate. The Adopting Body sets common rules, provides assurance, and, where it funds or supervises a program, gives or withholds its concurrence. It does not take the utility’s decisions or accountability (Section 24). This register records what the utility decided; it never states a gate outcome the utility has not recorded.</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Sheet code and content derived from the Protocol’s Companion Toolkit contents list; AMPERE v5.1 names only S3 and S9 by code. Column sources are recorded on Start Here and in the reconciliation package.</t>
        </is>
      </c>
    </row>
    <row r="5">
      <c r="A5" s="3" t="inlineStr">
        <is>
          <t xml:space="preserve">Utility</t>
        </is>
      </c>
      <c r="B5" s="3" t="inlineStr">
        <is>
          <t xml:space="preserve">Utility ID</t>
        </is>
      </c>
      <c r="C5" s="3" t="inlineStr">
        <is>
          <t xml:space="preserve">Utility type</t>
        </is>
      </c>
      <c r="D5" s="3" t="inlineStr">
        <is>
          <t xml:space="preserve">Connections served</t>
        </is>
      </c>
      <c r="E5" s="3" t="inlineStr">
        <is>
          <t xml:space="preserve">Peer group</t>
        </is>
      </c>
      <c r="F5" s="3" t="inlineStr">
        <is>
          <t xml:space="preserve">Peer group: size band</t>
        </is>
      </c>
      <c r="G5" s="3" t="inlineStr">
        <is>
          <t xml:space="preserve">Peer group: grid-connected or off-grid</t>
        </is>
      </c>
      <c r="H5" s="3" t="inlineStr">
        <is>
          <t xml:space="preserve">Peer group: dominant communication technology</t>
        </is>
      </c>
      <c r="I5" s="3" t="inlineStr">
        <is>
          <t xml:space="preserve">Form of adoption applying to this program</t>
        </is>
      </c>
      <c r="J5" s="3" t="inlineStr">
        <is>
          <t xml:space="preserve">Basis of the Adopting Body’s interest</t>
        </is>
      </c>
      <c r="K5" s="3" t="inlineStr">
        <is>
          <t xml:space="preserve">Concurrence required at Gate 2?</t>
        </is>
      </c>
      <c r="L5" s="3" t="inlineStr">
        <is>
          <t xml:space="preserve">Concurrence required at Gate 4?</t>
        </is>
      </c>
      <c r="M5" s="3" t="inlineStr">
        <is>
          <t xml:space="preserve">Legal basis for reporting</t>
        </is>
      </c>
      <c r="N5" s="3" t="inlineStr">
        <is>
          <t xml:space="preserve">Data-sharing agreement date</t>
        </is>
      </c>
      <c r="O5" s="3" t="inlineStr">
        <is>
          <t xml:space="preserve">AMPERE version followed</t>
        </is>
      </c>
      <c r="P5" s="3" t="inlineStr">
        <is>
          <t xml:space="preserve">Current stage</t>
        </is>
      </c>
      <c r="Q5" s="3" t="inlineStr">
        <is>
          <t xml:space="preserve">Last gate</t>
        </is>
      </c>
      <c r="R5" s="3" t="inlineStr">
        <is>
          <t xml:space="preserve">Last gate outcome</t>
        </is>
      </c>
      <c r="S5" s="3" t="inlineStr">
        <is>
          <t xml:space="preserve">Last gate decision date</t>
        </is>
      </c>
      <c r="T5" s="3" t="inlineStr">
        <is>
          <t xml:space="preserve">Next gate</t>
        </is>
      </c>
      <c r="U5" s="3" t="inlineStr">
        <is>
          <t xml:space="preserve">Next gate planned date</t>
        </is>
      </c>
      <c r="V5" s="3" t="inlineStr">
        <is>
          <t xml:space="preserve">Next gate overdue? (secretariat prompt, not a finding)</t>
        </is>
      </c>
      <c r="W5" s="3" t="inlineStr">
        <is>
          <t xml:space="preserve">Open conditions (count)</t>
        </is>
      </c>
      <c r="X5" s="3" t="inlineStr">
        <is>
          <t xml:space="preserve">Transition mapping received (T11)? (Section 23.4)</t>
        </is>
      </c>
      <c r="Y5" s="3" t="inlineStr">
        <is>
          <t xml:space="preserve">Gaps affecting consumer protection, security, or billing accuracy</t>
        </is>
      </c>
      <c r="Z5" s="3" t="inlineStr">
        <is>
          <t xml:space="preserve">Gap closure due date</t>
        </is>
      </c>
      <c r="AA5" s="3" t="inlineStr">
        <is>
          <t xml:space="preserve">Gap closure overdue?</t>
        </is>
      </c>
      <c r="AB5" s="3" t="inlineStr">
        <is>
          <t xml:space="preserve">Cohorts in pause or on watch</t>
        </is>
      </c>
      <c r="AC5" s="3" t="inlineStr">
        <is>
          <t xml:space="preserve">Reporting status</t>
        </is>
      </c>
      <c r="AD5" s="3" t="inlineStr">
        <is>
          <t xml:space="preserve">Program status</t>
        </is>
      </c>
      <c r="AE5" s="3" t="inlineStr">
        <is>
          <t xml:space="preserve">Contact (name, position, email)</t>
        </is>
      </c>
      <c r="AF5" s="3" t="inlineStr">
        <is>
          <t xml:space="preserve">Notes</t>
        </is>
      </c>
    </row>
    <row r="6">
      <c r="A6" s="4" t="inlineStr">
        <is>
          <t xml:space="preserve">EXAMPLE Utility A</t>
        </is>
      </c>
      <c r="B6" s="4" t="inlineStr">
        <is>
          <t xml:space="preserve">EXAMPLE S1-01</t>
        </is>
      </c>
      <c r="C6" s="11" t="inlineStr">
        <is>
          <t xml:space="preserve">EC</t>
        </is>
      </c>
      <c r="D6" s="6">
        <v>48000</v>
      </c>
      <c r="E6" s="4" t="inlineStr">
        <is>
          <t xml:space="preserve">Small EC, grid-connected, RF mesh</t>
        </is>
      </c>
      <c r="F6" s="4" t="inlineStr">
        <is>
          <t xml:space="preserve">Small</t>
        </is>
      </c>
      <c r="G6" s="11" t="inlineStr">
        <is>
          <t xml:space="preserve">Grid-connected</t>
        </is>
      </c>
      <c r="H6" s="4" t="inlineStr">
        <is>
          <t xml:space="preserve">RF mesh</t>
        </is>
      </c>
      <c r="I6" s="11" t="inlineStr">
        <is>
          <t xml:space="preserve">Reference</t>
        </is>
      </c>
      <c r="J6" s="11" t="inlineStr">
        <is>
          <t xml:space="preserve">Supervises</t>
        </is>
      </c>
      <c r="K6" s="11" t="inlineStr">
        <is>
          <t xml:space="preserve">Y</t>
        </is>
      </c>
      <c r="L6" s="11" t="inlineStr">
        <is>
          <t xml:space="preserve">Y</t>
        </is>
      </c>
      <c r="M6" s="11" t="inlineStr">
        <is>
          <t xml:space="preserve">Data-sharing agreement</t>
        </is>
      </c>
      <c r="N6" s="5">
        <v>46296.0</v>
      </c>
      <c r="O6" s="4" t="inlineStr">
        <is>
          <t xml:space="preserve">5.1</t>
        </is>
      </c>
      <c r="P6" s="11" t="inlineStr">
        <is>
          <t xml:space="preserve">M: Model</t>
        </is>
      </c>
      <c r="Q6" s="11" t="inlineStr">
        <is>
          <t xml:space="preserve">Gate 1: Proceed to Model</t>
        </is>
      </c>
      <c r="R6" s="11" t="inlineStr">
        <is>
          <t xml:space="preserve">Proceed</t>
        </is>
      </c>
      <c r="S6" s="5">
        <v>46280.0</v>
      </c>
      <c r="T6" s="11" t="inlineStr">
        <is>
          <t xml:space="preserve">Gate 2: Pilot approval</t>
        </is>
      </c>
      <c r="U6" s="5">
        <v>46371.0</v>
      </c>
      <c r="V6" s="7">
        <f>IF(OR($A6="",U6=""),"",IF(AND(U6&lt;TODAY(),OR(S6="",S6&lt;U6)),"Y","N"))</f>
      </c>
      <c r="W6" s="6">
        <v>0</v>
      </c>
      <c r="X6" s="11" t="inlineStr">
        <is>
          <t xml:space="preserve">N/A</t>
        </is>
      </c>
      <c r="Y6" s="4" t="inlineStr">
        <is>
          <t xml:space="preserve"/>
        </is>
      </c>
      <c r="Z6" s="5"/>
      <c r="AA6" s="7">
        <f>IF(OR($A6="",Z6=""),"",IF(AND(Z6&lt;TODAY(),Y6&lt;&gt;"",AD6="Active"),"Y","N"))</f>
      </c>
      <c r="AB6" s="6">
        <v>0</v>
      </c>
      <c r="AC6" s="11" t="inlineStr">
        <is>
          <t xml:space="preserve">Not yet required</t>
        </is>
      </c>
      <c r="AD6" s="11" t="inlineStr">
        <is>
          <t xml:space="preserve">Active</t>
        </is>
      </c>
      <c r="AE6" s="4" t="inlineStr">
        <is>
          <t xml:space="preserve">EXAMPLE contact</t>
        </is>
      </c>
      <c r="AF6" s="4" t="inlineStr">
        <is>
          <t xml:space="preserve">Example row: delete or overwrite.</t>
        </is>
      </c>
    </row>
    <row r="7">
      <c r="A7" s="4"/>
      <c r="B7" s="4"/>
      <c r="C7" s="11"/>
      <c r="D7" s="6"/>
      <c r="E7" s="4"/>
      <c r="F7" s="4"/>
      <c r="G7" s="11"/>
      <c r="H7" s="4"/>
      <c r="I7" s="11"/>
      <c r="J7" s="11"/>
      <c r="K7" s="11"/>
      <c r="L7" s="11"/>
      <c r="M7" s="11"/>
      <c r="N7" s="5"/>
      <c r="O7" s="4"/>
      <c r="P7" s="11"/>
      <c r="Q7" s="11"/>
      <c r="R7" s="11"/>
      <c r="S7" s="5"/>
      <c r="T7" s="11"/>
      <c r="U7" s="5"/>
      <c r="V7" s="7">
        <f>IF(OR($A7="",U7=""),"",IF(AND(U7&lt;TODAY(),OR(S7="",S7&lt;U7)),"Y","N"))</f>
      </c>
      <c r="W7" s="6"/>
      <c r="X7" s="11"/>
      <c r="Y7" s="4"/>
      <c r="Z7" s="5"/>
      <c r="AA7" s="7">
        <f>IF(OR($A7="",Z7=""),"",IF(AND(Z7&lt;TODAY(),Y7&lt;&gt;"",AD7="Active"),"Y","N"))</f>
      </c>
      <c r="AB7" s="6"/>
      <c r="AC7" s="11"/>
      <c r="AD7" s="11"/>
      <c r="AE7" s="4"/>
      <c r="AF7" s="4"/>
    </row>
    <row r="8">
      <c r="A8" s="4"/>
      <c r="B8" s="4"/>
      <c r="C8" s="11"/>
      <c r="D8" s="6"/>
      <c r="E8" s="4"/>
      <c r="F8" s="4"/>
      <c r="G8" s="11"/>
      <c r="H8" s="4"/>
      <c r="I8" s="11"/>
      <c r="J8" s="11"/>
      <c r="K8" s="11"/>
      <c r="L8" s="11"/>
      <c r="M8" s="11"/>
      <c r="N8" s="5"/>
      <c r="O8" s="4"/>
      <c r="P8" s="11"/>
      <c r="Q8" s="11"/>
      <c r="R8" s="11"/>
      <c r="S8" s="5"/>
      <c r="T8" s="11"/>
      <c r="U8" s="5"/>
      <c r="V8" s="7">
        <f>IF(OR($A8="",U8=""),"",IF(AND(U8&lt;TODAY(),OR(S8="",S8&lt;U8)),"Y","N"))</f>
      </c>
      <c r="W8" s="6"/>
      <c r="X8" s="11"/>
      <c r="Y8" s="4"/>
      <c r="Z8" s="5"/>
      <c r="AA8" s="7">
        <f>IF(OR($A8="",Z8=""),"",IF(AND(Z8&lt;TODAY(),Y8&lt;&gt;"",AD8="Active"),"Y","N"))</f>
      </c>
      <c r="AB8" s="6"/>
      <c r="AC8" s="11"/>
      <c r="AD8" s="11"/>
      <c r="AE8" s="4"/>
      <c r="AF8" s="4"/>
    </row>
    <row r="9">
      <c r="A9" s="4"/>
      <c r="B9" s="4"/>
      <c r="C9" s="11"/>
      <c r="D9" s="6"/>
      <c r="E9" s="4"/>
      <c r="F9" s="4"/>
      <c r="G9" s="11"/>
      <c r="H9" s="4"/>
      <c r="I9" s="11"/>
      <c r="J9" s="11"/>
      <c r="K9" s="11"/>
      <c r="L9" s="11"/>
      <c r="M9" s="11"/>
      <c r="N9" s="5"/>
      <c r="O9" s="4"/>
      <c r="P9" s="11"/>
      <c r="Q9" s="11"/>
      <c r="R9" s="11"/>
      <c r="S9" s="5"/>
      <c r="T9" s="11"/>
      <c r="U9" s="5"/>
      <c r="V9" s="7">
        <f>IF(OR($A9="",U9=""),"",IF(AND(U9&lt;TODAY(),OR(S9="",S9&lt;U9)),"Y","N"))</f>
      </c>
      <c r="W9" s="6"/>
      <c r="X9" s="11"/>
      <c r="Y9" s="4"/>
      <c r="Z9" s="5"/>
      <c r="AA9" s="7">
        <f>IF(OR($A9="",Z9=""),"",IF(AND(Z9&lt;TODAY(),Y9&lt;&gt;"",AD9="Active"),"Y","N"))</f>
      </c>
      <c r="AB9" s="6"/>
      <c r="AC9" s="11"/>
      <c r="AD9" s="11"/>
      <c r="AE9" s="4"/>
      <c r="AF9" s="4"/>
    </row>
    <row r="10">
      <c r="A10" s="4"/>
      <c r="B10" s="4"/>
      <c r="C10" s="11"/>
      <c r="D10" s="6"/>
      <c r="E10" s="4"/>
      <c r="F10" s="4"/>
      <c r="G10" s="11"/>
      <c r="H10" s="4"/>
      <c r="I10" s="11"/>
      <c r="J10" s="11"/>
      <c r="K10" s="11"/>
      <c r="L10" s="11"/>
      <c r="M10" s="11"/>
      <c r="N10" s="5"/>
      <c r="O10" s="4"/>
      <c r="P10" s="11"/>
      <c r="Q10" s="11"/>
      <c r="R10" s="11"/>
      <c r="S10" s="5"/>
      <c r="T10" s="11"/>
      <c r="U10" s="5"/>
      <c r="V10" s="7">
        <f>IF(OR($A10="",U10=""),"",IF(AND(U10&lt;TODAY(),OR(S10="",S10&lt;U10)),"Y","N"))</f>
      </c>
      <c r="W10" s="6"/>
      <c r="X10" s="11"/>
      <c r="Y10" s="4"/>
      <c r="Z10" s="5"/>
      <c r="AA10" s="7">
        <f>IF(OR($A10="",Z10=""),"",IF(AND(Z10&lt;TODAY(),Y10&lt;&gt;"",AD10="Active"),"Y","N"))</f>
      </c>
      <c r="AB10" s="6"/>
      <c r="AC10" s="11"/>
      <c r="AD10" s="11"/>
      <c r="AE10" s="4"/>
      <c r="AF10" s="4"/>
    </row>
    <row r="11">
      <c r="A11" s="4"/>
      <c r="B11" s="4"/>
      <c r="C11" s="11"/>
      <c r="D11" s="6"/>
      <c r="E11" s="4"/>
      <c r="F11" s="4"/>
      <c r="G11" s="11"/>
      <c r="H11" s="4"/>
      <c r="I11" s="11"/>
      <c r="J11" s="11"/>
      <c r="K11" s="11"/>
      <c r="L11" s="11"/>
      <c r="M11" s="11"/>
      <c r="N11" s="5"/>
      <c r="O11" s="4"/>
      <c r="P11" s="11"/>
      <c r="Q11" s="11"/>
      <c r="R11" s="11"/>
      <c r="S11" s="5"/>
      <c r="T11" s="11"/>
      <c r="U11" s="5"/>
      <c r="V11" s="7">
        <f>IF(OR($A11="",U11=""),"",IF(AND(U11&lt;TODAY(),OR(S11="",S11&lt;U11)),"Y","N"))</f>
      </c>
      <c r="W11" s="6"/>
      <c r="X11" s="11"/>
      <c r="Y11" s="4"/>
      <c r="Z11" s="5"/>
      <c r="AA11" s="7">
        <f>IF(OR($A11="",Z11=""),"",IF(AND(Z11&lt;TODAY(),Y11&lt;&gt;"",AD11="Active"),"Y","N"))</f>
      </c>
      <c r="AB11" s="6"/>
      <c r="AC11" s="11"/>
      <c r="AD11" s="11"/>
      <c r="AE11" s="4"/>
      <c r="AF11" s="4"/>
    </row>
    <row r="12">
      <c r="A12" s="4"/>
      <c r="B12" s="4"/>
      <c r="C12" s="11"/>
      <c r="D12" s="6"/>
      <c r="E12" s="4"/>
      <c r="F12" s="4"/>
      <c r="G12" s="11"/>
      <c r="H12" s="4"/>
      <c r="I12" s="11"/>
      <c r="J12" s="11"/>
      <c r="K12" s="11"/>
      <c r="L12" s="11"/>
      <c r="M12" s="11"/>
      <c r="N12" s="5"/>
      <c r="O12" s="4"/>
      <c r="P12" s="11"/>
      <c r="Q12" s="11"/>
      <c r="R12" s="11"/>
      <c r="S12" s="5"/>
      <c r="T12" s="11"/>
      <c r="U12" s="5"/>
      <c r="V12" s="7">
        <f>IF(OR($A12="",U12=""),"",IF(AND(U12&lt;TODAY(),OR(S12="",S12&lt;U12)),"Y","N"))</f>
      </c>
      <c r="W12" s="6"/>
      <c r="X12" s="11"/>
      <c r="Y12" s="4"/>
      <c r="Z12" s="5"/>
      <c r="AA12" s="7">
        <f>IF(OR($A12="",Z12=""),"",IF(AND(Z12&lt;TODAY(),Y12&lt;&gt;"",AD12="Active"),"Y","N"))</f>
      </c>
      <c r="AB12" s="6"/>
      <c r="AC12" s="11"/>
      <c r="AD12" s="11"/>
      <c r="AE12" s="4"/>
      <c r="AF12" s="4"/>
    </row>
    <row r="13">
      <c r="A13" s="4"/>
      <c r="B13" s="4"/>
      <c r="C13" s="11"/>
      <c r="D13" s="6"/>
      <c r="E13" s="4"/>
      <c r="F13" s="4"/>
      <c r="G13" s="11"/>
      <c r="H13" s="4"/>
      <c r="I13" s="11"/>
      <c r="J13" s="11"/>
      <c r="K13" s="11"/>
      <c r="L13" s="11"/>
      <c r="M13" s="11"/>
      <c r="N13" s="5"/>
      <c r="O13" s="4"/>
      <c r="P13" s="11"/>
      <c r="Q13" s="11"/>
      <c r="R13" s="11"/>
      <c r="S13" s="5"/>
      <c r="T13" s="11"/>
      <c r="U13" s="5"/>
      <c r="V13" s="7">
        <f>IF(OR($A13="",U13=""),"",IF(AND(U13&lt;TODAY(),OR(S13="",S13&lt;U13)),"Y","N"))</f>
      </c>
      <c r="W13" s="6"/>
      <c r="X13" s="11"/>
      <c r="Y13" s="4"/>
      <c r="Z13" s="5"/>
      <c r="AA13" s="7">
        <f>IF(OR($A13="",Z13=""),"",IF(AND(Z13&lt;TODAY(),Y13&lt;&gt;"",AD13="Active"),"Y","N"))</f>
      </c>
      <c r="AB13" s="6"/>
      <c r="AC13" s="11"/>
      <c r="AD13" s="11"/>
      <c r="AE13" s="4"/>
      <c r="AF13" s="4"/>
    </row>
    <row r="14">
      <c r="A14" s="4"/>
      <c r="B14" s="4"/>
      <c r="C14" s="11"/>
      <c r="D14" s="6"/>
      <c r="E14" s="4"/>
      <c r="F14" s="4"/>
      <c r="G14" s="11"/>
      <c r="H14" s="4"/>
      <c r="I14" s="11"/>
      <c r="J14" s="11"/>
      <c r="K14" s="11"/>
      <c r="L14" s="11"/>
      <c r="M14" s="11"/>
      <c r="N14" s="5"/>
      <c r="O14" s="4"/>
      <c r="P14" s="11"/>
      <c r="Q14" s="11"/>
      <c r="R14" s="11"/>
      <c r="S14" s="5"/>
      <c r="T14" s="11"/>
      <c r="U14" s="5"/>
      <c r="V14" s="7">
        <f>IF(OR($A14="",U14=""),"",IF(AND(U14&lt;TODAY(),OR(S14="",S14&lt;U14)),"Y","N"))</f>
      </c>
      <c r="W14" s="6"/>
      <c r="X14" s="11"/>
      <c r="Y14" s="4"/>
      <c r="Z14" s="5"/>
      <c r="AA14" s="7">
        <f>IF(OR($A14="",Z14=""),"",IF(AND(Z14&lt;TODAY(),Y14&lt;&gt;"",AD14="Active"),"Y","N"))</f>
      </c>
      <c r="AB14" s="6"/>
      <c r="AC14" s="11"/>
      <c r="AD14" s="11"/>
      <c r="AE14" s="4"/>
      <c r="AF14" s="4"/>
    </row>
    <row r="15">
      <c r="A15" s="4"/>
      <c r="B15" s="4"/>
      <c r="C15" s="11"/>
      <c r="D15" s="6"/>
      <c r="E15" s="4"/>
      <c r="F15" s="4"/>
      <c r="G15" s="11"/>
      <c r="H15" s="4"/>
      <c r="I15" s="11"/>
      <c r="J15" s="11"/>
      <c r="K15" s="11"/>
      <c r="L15" s="11"/>
      <c r="M15" s="11"/>
      <c r="N15" s="5"/>
      <c r="O15" s="4"/>
      <c r="P15" s="11"/>
      <c r="Q15" s="11"/>
      <c r="R15" s="11"/>
      <c r="S15" s="5"/>
      <c r="T15" s="11"/>
      <c r="U15" s="5"/>
      <c r="V15" s="7">
        <f>IF(OR($A15="",U15=""),"",IF(AND(U15&lt;TODAY(),OR(S15="",S15&lt;U15)),"Y","N"))</f>
      </c>
      <c r="W15" s="6"/>
      <c r="X15" s="11"/>
      <c r="Y15" s="4"/>
      <c r="Z15" s="5"/>
      <c r="AA15" s="7">
        <f>IF(OR($A15="",Z15=""),"",IF(AND(Z15&lt;TODAY(),Y15&lt;&gt;"",AD15="Active"),"Y","N"))</f>
      </c>
      <c r="AB15" s="6"/>
      <c r="AC15" s="11"/>
      <c r="AD15" s="11"/>
      <c r="AE15" s="4"/>
      <c r="AF15" s="4"/>
    </row>
    <row r="16">
      <c r="A16" s="4"/>
      <c r="B16" s="4"/>
      <c r="C16" s="11"/>
      <c r="D16" s="6"/>
      <c r="E16" s="4"/>
      <c r="F16" s="4"/>
      <c r="G16" s="11"/>
      <c r="H16" s="4"/>
      <c r="I16" s="11"/>
      <c r="J16" s="11"/>
      <c r="K16" s="11"/>
      <c r="L16" s="11"/>
      <c r="M16" s="11"/>
      <c r="N16" s="5"/>
      <c r="O16" s="4"/>
      <c r="P16" s="11"/>
      <c r="Q16" s="11"/>
      <c r="R16" s="11"/>
      <c r="S16" s="5"/>
      <c r="T16" s="11"/>
      <c r="U16" s="5"/>
      <c r="V16" s="7">
        <f>IF(OR($A16="",U16=""),"",IF(AND(U16&lt;TODAY(),OR(S16="",S16&lt;U16)),"Y","N"))</f>
      </c>
      <c r="W16" s="6"/>
      <c r="X16" s="11"/>
      <c r="Y16" s="4"/>
      <c r="Z16" s="5"/>
      <c r="AA16" s="7">
        <f>IF(OR($A16="",Z16=""),"",IF(AND(Z16&lt;TODAY(),Y16&lt;&gt;"",AD16="Active"),"Y","N"))</f>
      </c>
      <c r="AB16" s="6"/>
      <c r="AC16" s="11"/>
      <c r="AD16" s="11"/>
      <c r="AE16" s="4"/>
      <c r="AF16" s="4"/>
    </row>
    <row r="17">
      <c r="A17" s="4"/>
      <c r="B17" s="4"/>
      <c r="C17" s="11"/>
      <c r="D17" s="6"/>
      <c r="E17" s="4"/>
      <c r="F17" s="4"/>
      <c r="G17" s="11"/>
      <c r="H17" s="4"/>
      <c r="I17" s="11"/>
      <c r="J17" s="11"/>
      <c r="K17" s="11"/>
      <c r="L17" s="11"/>
      <c r="M17" s="11"/>
      <c r="N17" s="5"/>
      <c r="O17" s="4"/>
      <c r="P17" s="11"/>
      <c r="Q17" s="11"/>
      <c r="R17" s="11"/>
      <c r="S17" s="5"/>
      <c r="T17" s="11"/>
      <c r="U17" s="5"/>
      <c r="V17" s="7">
        <f>IF(OR($A17="",U17=""),"",IF(AND(U17&lt;TODAY(),OR(S17="",S17&lt;U17)),"Y","N"))</f>
      </c>
      <c r="W17" s="6"/>
      <c r="X17" s="11"/>
      <c r="Y17" s="4"/>
      <c r="Z17" s="5"/>
      <c r="AA17" s="7">
        <f>IF(OR($A17="",Z17=""),"",IF(AND(Z17&lt;TODAY(),Y17&lt;&gt;"",AD17="Active"),"Y","N"))</f>
      </c>
      <c r="AB17" s="6"/>
      <c r="AC17" s="11"/>
      <c r="AD17" s="11"/>
      <c r="AE17" s="4"/>
      <c r="AF17" s="4"/>
    </row>
    <row r="18">
      <c r="A18" s="4"/>
      <c r="B18" s="4"/>
      <c r="C18" s="11"/>
      <c r="D18" s="6"/>
      <c r="E18" s="4"/>
      <c r="F18" s="4"/>
      <c r="G18" s="11"/>
      <c r="H18" s="4"/>
      <c r="I18" s="11"/>
      <c r="J18" s="11"/>
      <c r="K18" s="11"/>
      <c r="L18" s="11"/>
      <c r="M18" s="11"/>
      <c r="N18" s="5"/>
      <c r="O18" s="4"/>
      <c r="P18" s="11"/>
      <c r="Q18" s="11"/>
      <c r="R18" s="11"/>
      <c r="S18" s="5"/>
      <c r="T18" s="11"/>
      <c r="U18" s="5"/>
      <c r="V18" s="7">
        <f>IF(OR($A18="",U18=""),"",IF(AND(U18&lt;TODAY(),OR(S18="",S18&lt;U18)),"Y","N"))</f>
      </c>
      <c r="W18" s="6"/>
      <c r="X18" s="11"/>
      <c r="Y18" s="4"/>
      <c r="Z18" s="5"/>
      <c r="AA18" s="7">
        <f>IF(OR($A18="",Z18=""),"",IF(AND(Z18&lt;TODAY(),Y18&lt;&gt;"",AD18="Active"),"Y","N"))</f>
      </c>
      <c r="AB18" s="6"/>
      <c r="AC18" s="11"/>
      <c r="AD18" s="11"/>
      <c r="AE18" s="4"/>
      <c r="AF18" s="4"/>
    </row>
    <row r="19">
      <c r="A19" s="4"/>
      <c r="B19" s="4"/>
      <c r="C19" s="11"/>
      <c r="D19" s="6"/>
      <c r="E19" s="4"/>
      <c r="F19" s="4"/>
      <c r="G19" s="11"/>
      <c r="H19" s="4"/>
      <c r="I19" s="11"/>
      <c r="J19" s="11"/>
      <c r="K19" s="11"/>
      <c r="L19" s="11"/>
      <c r="M19" s="11"/>
      <c r="N19" s="5"/>
      <c r="O19" s="4"/>
      <c r="P19" s="11"/>
      <c r="Q19" s="11"/>
      <c r="R19" s="11"/>
      <c r="S19" s="5"/>
      <c r="T19" s="11"/>
      <c r="U19" s="5"/>
      <c r="V19" s="7">
        <f>IF(OR($A19="",U19=""),"",IF(AND(U19&lt;TODAY(),OR(S19="",S19&lt;U19)),"Y","N"))</f>
      </c>
      <c r="W19" s="6"/>
      <c r="X19" s="11"/>
      <c r="Y19" s="4"/>
      <c r="Z19" s="5"/>
      <c r="AA19" s="7">
        <f>IF(OR($A19="",Z19=""),"",IF(AND(Z19&lt;TODAY(),Y19&lt;&gt;"",AD19="Active"),"Y","N"))</f>
      </c>
      <c r="AB19" s="6"/>
      <c r="AC19" s="11"/>
      <c r="AD19" s="11"/>
      <c r="AE19" s="4"/>
      <c r="AF19" s="4"/>
    </row>
    <row r="20">
      <c r="A20" s="4"/>
      <c r="B20" s="4"/>
      <c r="C20" s="11"/>
      <c r="D20" s="6"/>
      <c r="E20" s="4"/>
      <c r="F20" s="4"/>
      <c r="G20" s="11"/>
      <c r="H20" s="4"/>
      <c r="I20" s="11"/>
      <c r="J20" s="11"/>
      <c r="K20" s="11"/>
      <c r="L20" s="11"/>
      <c r="M20" s="11"/>
      <c r="N20" s="5"/>
      <c r="O20" s="4"/>
      <c r="P20" s="11"/>
      <c r="Q20" s="11"/>
      <c r="R20" s="11"/>
      <c r="S20" s="5"/>
      <c r="T20" s="11"/>
      <c r="U20" s="5"/>
      <c r="V20" s="7">
        <f>IF(OR($A20="",U20=""),"",IF(AND(U20&lt;TODAY(),OR(S20="",S20&lt;U20)),"Y","N"))</f>
      </c>
      <c r="W20" s="6"/>
      <c r="X20" s="11"/>
      <c r="Y20" s="4"/>
      <c r="Z20" s="5"/>
      <c r="AA20" s="7">
        <f>IF(OR($A20="",Z20=""),"",IF(AND(Z20&lt;TODAY(),Y20&lt;&gt;"",AD20="Active"),"Y","N"))</f>
      </c>
      <c r="AB20" s="6"/>
      <c r="AC20" s="11"/>
      <c r="AD20" s="11"/>
      <c r="AE20" s="4"/>
      <c r="AF20" s="4"/>
    </row>
    <row r="21">
      <c r="A21" s="4"/>
      <c r="B21" s="4"/>
      <c r="C21" s="11"/>
      <c r="D21" s="6"/>
      <c r="E21" s="4"/>
      <c r="F21" s="4"/>
      <c r="G21" s="11"/>
      <c r="H21" s="4"/>
      <c r="I21" s="11"/>
      <c r="J21" s="11"/>
      <c r="K21" s="11"/>
      <c r="L21" s="11"/>
      <c r="M21" s="11"/>
      <c r="N21" s="5"/>
      <c r="O21" s="4"/>
      <c r="P21" s="11"/>
      <c r="Q21" s="11"/>
      <c r="R21" s="11"/>
      <c r="S21" s="5"/>
      <c r="T21" s="11"/>
      <c r="U21" s="5"/>
      <c r="V21" s="7">
        <f>IF(OR($A21="",U21=""),"",IF(AND(U21&lt;TODAY(),OR(S21="",S21&lt;U21)),"Y","N"))</f>
      </c>
      <c r="W21" s="6"/>
      <c r="X21" s="11"/>
      <c r="Y21" s="4"/>
      <c r="Z21" s="5"/>
      <c r="AA21" s="7">
        <f>IF(OR($A21="",Z21=""),"",IF(AND(Z21&lt;TODAY(),Y21&lt;&gt;"",AD21="Active"),"Y","N"))</f>
      </c>
      <c r="AB21" s="6"/>
      <c r="AC21" s="11"/>
      <c r="AD21" s="11"/>
      <c r="AE21" s="4"/>
      <c r="AF21" s="4"/>
    </row>
    <row r="22">
      <c r="A22" s="4"/>
      <c r="B22" s="4"/>
      <c r="C22" s="11"/>
      <c r="D22" s="6"/>
      <c r="E22" s="4"/>
      <c r="F22" s="4"/>
      <c r="G22" s="11"/>
      <c r="H22" s="4"/>
      <c r="I22" s="11"/>
      <c r="J22" s="11"/>
      <c r="K22" s="11"/>
      <c r="L22" s="11"/>
      <c r="M22" s="11"/>
      <c r="N22" s="5"/>
      <c r="O22" s="4"/>
      <c r="P22" s="11"/>
      <c r="Q22" s="11"/>
      <c r="R22" s="11"/>
      <c r="S22" s="5"/>
      <c r="T22" s="11"/>
      <c r="U22" s="5"/>
      <c r="V22" s="7">
        <f>IF(OR($A22="",U22=""),"",IF(AND(U22&lt;TODAY(),OR(S22="",S22&lt;U22)),"Y","N"))</f>
      </c>
      <c r="W22" s="6"/>
      <c r="X22" s="11"/>
      <c r="Y22" s="4"/>
      <c r="Z22" s="5"/>
      <c r="AA22" s="7">
        <f>IF(OR($A22="",Z22=""),"",IF(AND(Z22&lt;TODAY(),Y22&lt;&gt;"",AD22="Active"),"Y","N"))</f>
      </c>
      <c r="AB22" s="6"/>
      <c r="AC22" s="11"/>
      <c r="AD22" s="11"/>
      <c r="AE22" s="4"/>
      <c r="AF22" s="4"/>
    </row>
    <row r="23">
      <c r="A23" s="4"/>
      <c r="B23" s="4"/>
      <c r="C23" s="11"/>
      <c r="D23" s="6"/>
      <c r="E23" s="4"/>
      <c r="F23" s="4"/>
      <c r="G23" s="11"/>
      <c r="H23" s="4"/>
      <c r="I23" s="11"/>
      <c r="J23" s="11"/>
      <c r="K23" s="11"/>
      <c r="L23" s="11"/>
      <c r="M23" s="11"/>
      <c r="N23" s="5"/>
      <c r="O23" s="4"/>
      <c r="P23" s="11"/>
      <c r="Q23" s="11"/>
      <c r="R23" s="11"/>
      <c r="S23" s="5"/>
      <c r="T23" s="11"/>
      <c r="U23" s="5"/>
      <c r="V23" s="7">
        <f>IF(OR($A23="",U23=""),"",IF(AND(U23&lt;TODAY(),OR(S23="",S23&lt;U23)),"Y","N"))</f>
      </c>
      <c r="W23" s="6"/>
      <c r="X23" s="11"/>
      <c r="Y23" s="4"/>
      <c r="Z23" s="5"/>
      <c r="AA23" s="7">
        <f>IF(OR($A23="",Z23=""),"",IF(AND(Z23&lt;TODAY(),Y23&lt;&gt;"",AD23="Active"),"Y","N"))</f>
      </c>
      <c r="AB23" s="6"/>
      <c r="AC23" s="11"/>
      <c r="AD23" s="11"/>
      <c r="AE23" s="4"/>
      <c r="AF23" s="4"/>
    </row>
    <row r="24">
      <c r="A24" s="4"/>
      <c r="B24" s="4"/>
      <c r="C24" s="11"/>
      <c r="D24" s="6"/>
      <c r="E24" s="4"/>
      <c r="F24" s="4"/>
      <c r="G24" s="11"/>
      <c r="H24" s="4"/>
      <c r="I24" s="11"/>
      <c r="J24" s="11"/>
      <c r="K24" s="11"/>
      <c r="L24" s="11"/>
      <c r="M24" s="11"/>
      <c r="N24" s="5"/>
      <c r="O24" s="4"/>
      <c r="P24" s="11"/>
      <c r="Q24" s="11"/>
      <c r="R24" s="11"/>
      <c r="S24" s="5"/>
      <c r="T24" s="11"/>
      <c r="U24" s="5"/>
      <c r="V24" s="7">
        <f>IF(OR($A24="",U24=""),"",IF(AND(U24&lt;TODAY(),OR(S24="",S24&lt;U24)),"Y","N"))</f>
      </c>
      <c r="W24" s="6"/>
      <c r="X24" s="11"/>
      <c r="Y24" s="4"/>
      <c r="Z24" s="5"/>
      <c r="AA24" s="7">
        <f>IF(OR($A24="",Z24=""),"",IF(AND(Z24&lt;TODAY(),Y24&lt;&gt;"",AD24="Active"),"Y","N"))</f>
      </c>
      <c r="AB24" s="6"/>
      <c r="AC24" s="11"/>
      <c r="AD24" s="11"/>
      <c r="AE24" s="4"/>
      <c r="AF24" s="4"/>
    </row>
    <row r="25">
      <c r="A25" s="4"/>
      <c r="B25" s="4"/>
      <c r="C25" s="11"/>
      <c r="D25" s="6"/>
      <c r="E25" s="4"/>
      <c r="F25" s="4"/>
      <c r="G25" s="11"/>
      <c r="H25" s="4"/>
      <c r="I25" s="11"/>
      <c r="J25" s="11"/>
      <c r="K25" s="11"/>
      <c r="L25" s="11"/>
      <c r="M25" s="11"/>
      <c r="N25" s="5"/>
      <c r="O25" s="4"/>
      <c r="P25" s="11"/>
      <c r="Q25" s="11"/>
      <c r="R25" s="11"/>
      <c r="S25" s="5"/>
      <c r="T25" s="11"/>
      <c r="U25" s="5"/>
      <c r="V25" s="7">
        <f>IF(OR($A25="",U25=""),"",IF(AND(U25&lt;TODAY(),OR(S25="",S25&lt;U25)),"Y","N"))</f>
      </c>
      <c r="W25" s="6"/>
      <c r="X25" s="11"/>
      <c r="Y25" s="4"/>
      <c r="Z25" s="5"/>
      <c r="AA25" s="7">
        <f>IF(OR($A25="",Z25=""),"",IF(AND(Z25&lt;TODAY(),Y25&lt;&gt;"",AD25="Active"),"Y","N"))</f>
      </c>
      <c r="AB25" s="6"/>
      <c r="AC25" s="11"/>
      <c r="AD25" s="11"/>
      <c r="AE25" s="4"/>
      <c r="AF25" s="4"/>
    </row>
    <row r="26">
      <c r="A26" s="4"/>
      <c r="B26" s="4"/>
      <c r="C26" s="11"/>
      <c r="D26" s="6"/>
      <c r="E26" s="4"/>
      <c r="F26" s="4"/>
      <c r="G26" s="11"/>
      <c r="H26" s="4"/>
      <c r="I26" s="11"/>
      <c r="J26" s="11"/>
      <c r="K26" s="11"/>
      <c r="L26" s="11"/>
      <c r="M26" s="11"/>
      <c r="N26" s="5"/>
      <c r="O26" s="4"/>
      <c r="P26" s="11"/>
      <c r="Q26" s="11"/>
      <c r="R26" s="11"/>
      <c r="S26" s="5"/>
      <c r="T26" s="11"/>
      <c r="U26" s="5"/>
      <c r="V26" s="7">
        <f>IF(OR($A26="",U26=""),"",IF(AND(U26&lt;TODAY(),OR(S26="",S26&lt;U26)),"Y","N"))</f>
      </c>
      <c r="W26" s="6"/>
      <c r="X26" s="11"/>
      <c r="Y26" s="4"/>
      <c r="Z26" s="5"/>
      <c r="AA26" s="7">
        <f>IF(OR($A26="",Z26=""),"",IF(AND(Z26&lt;TODAY(),Y26&lt;&gt;"",AD26="Active"),"Y","N"))</f>
      </c>
      <c r="AB26" s="6"/>
      <c r="AC26" s="11"/>
      <c r="AD26" s="11"/>
      <c r="AE26" s="4"/>
      <c r="AF26" s="4"/>
    </row>
    <row r="27">
      <c r="A27" s="4"/>
      <c r="B27" s="4"/>
      <c r="C27" s="11"/>
      <c r="D27" s="6"/>
      <c r="E27" s="4"/>
      <c r="F27" s="4"/>
      <c r="G27" s="11"/>
      <c r="H27" s="4"/>
      <c r="I27" s="11"/>
      <c r="J27" s="11"/>
      <c r="K27" s="11"/>
      <c r="L27" s="11"/>
      <c r="M27" s="11"/>
      <c r="N27" s="5"/>
      <c r="O27" s="4"/>
      <c r="P27" s="11"/>
      <c r="Q27" s="11"/>
      <c r="R27" s="11"/>
      <c r="S27" s="5"/>
      <c r="T27" s="11"/>
      <c r="U27" s="5"/>
      <c r="V27" s="7">
        <f>IF(OR($A27="",U27=""),"",IF(AND(U27&lt;TODAY(),OR(S27="",S27&lt;U27)),"Y","N"))</f>
      </c>
      <c r="W27" s="6"/>
      <c r="X27" s="11"/>
      <c r="Y27" s="4"/>
      <c r="Z27" s="5"/>
      <c r="AA27" s="7">
        <f>IF(OR($A27="",Z27=""),"",IF(AND(Z27&lt;TODAY(),Y27&lt;&gt;"",AD27="Active"),"Y","N"))</f>
      </c>
      <c r="AB27" s="6"/>
      <c r="AC27" s="11"/>
      <c r="AD27" s="11"/>
      <c r="AE27" s="4"/>
      <c r="AF27" s="4"/>
    </row>
    <row r="28">
      <c r="A28" s="4"/>
      <c r="B28" s="4"/>
      <c r="C28" s="11"/>
      <c r="D28" s="6"/>
      <c r="E28" s="4"/>
      <c r="F28" s="4"/>
      <c r="G28" s="11"/>
      <c r="H28" s="4"/>
      <c r="I28" s="11"/>
      <c r="J28" s="11"/>
      <c r="K28" s="11"/>
      <c r="L28" s="11"/>
      <c r="M28" s="11"/>
      <c r="N28" s="5"/>
      <c r="O28" s="4"/>
      <c r="P28" s="11"/>
      <c r="Q28" s="11"/>
      <c r="R28" s="11"/>
      <c r="S28" s="5"/>
      <c r="T28" s="11"/>
      <c r="U28" s="5"/>
      <c r="V28" s="7">
        <f>IF(OR($A28="",U28=""),"",IF(AND(U28&lt;TODAY(),OR(S28="",S28&lt;U28)),"Y","N"))</f>
      </c>
      <c r="W28" s="6"/>
      <c r="X28" s="11"/>
      <c r="Y28" s="4"/>
      <c r="Z28" s="5"/>
      <c r="AA28" s="7">
        <f>IF(OR($A28="",Z28=""),"",IF(AND(Z28&lt;TODAY(),Y28&lt;&gt;"",AD28="Active"),"Y","N"))</f>
      </c>
      <c r="AB28" s="6"/>
      <c r="AC28" s="11"/>
      <c r="AD28" s="11"/>
      <c r="AE28" s="4"/>
      <c r="AF28" s="4"/>
    </row>
    <row r="29">
      <c r="A29" s="4"/>
      <c r="B29" s="4"/>
      <c r="C29" s="11"/>
      <c r="D29" s="6"/>
      <c r="E29" s="4"/>
      <c r="F29" s="4"/>
      <c r="G29" s="11"/>
      <c r="H29" s="4"/>
      <c r="I29" s="11"/>
      <c r="J29" s="11"/>
      <c r="K29" s="11"/>
      <c r="L29" s="11"/>
      <c r="M29" s="11"/>
      <c r="N29" s="5"/>
      <c r="O29" s="4"/>
      <c r="P29" s="11"/>
      <c r="Q29" s="11"/>
      <c r="R29" s="11"/>
      <c r="S29" s="5"/>
      <c r="T29" s="11"/>
      <c r="U29" s="5"/>
      <c r="V29" s="7">
        <f>IF(OR($A29="",U29=""),"",IF(AND(U29&lt;TODAY(),OR(S29="",S29&lt;U29)),"Y","N"))</f>
      </c>
      <c r="W29" s="6"/>
      <c r="X29" s="11"/>
      <c r="Y29" s="4"/>
      <c r="Z29" s="5"/>
      <c r="AA29" s="7">
        <f>IF(OR($A29="",Z29=""),"",IF(AND(Z29&lt;TODAY(),Y29&lt;&gt;"",AD29="Active"),"Y","N"))</f>
      </c>
      <c r="AB29" s="6"/>
      <c r="AC29" s="11"/>
      <c r="AD29" s="11"/>
      <c r="AE29" s="4"/>
      <c r="AF29" s="4"/>
    </row>
    <row r="30">
      <c r="A30" s="4"/>
      <c r="B30" s="4"/>
      <c r="C30" s="11"/>
      <c r="D30" s="6"/>
      <c r="E30" s="4"/>
      <c r="F30" s="4"/>
      <c r="G30" s="11"/>
      <c r="H30" s="4"/>
      <c r="I30" s="11"/>
      <c r="J30" s="11"/>
      <c r="K30" s="11"/>
      <c r="L30" s="11"/>
      <c r="M30" s="11"/>
      <c r="N30" s="5"/>
      <c r="O30" s="4"/>
      <c r="P30" s="11"/>
      <c r="Q30" s="11"/>
      <c r="R30" s="11"/>
      <c r="S30" s="5"/>
      <c r="T30" s="11"/>
      <c r="U30" s="5"/>
      <c r="V30" s="7">
        <f>IF(OR($A30="",U30=""),"",IF(AND(U30&lt;TODAY(),OR(S30="",S30&lt;U30)),"Y","N"))</f>
      </c>
      <c r="W30" s="6"/>
      <c r="X30" s="11"/>
      <c r="Y30" s="4"/>
      <c r="Z30" s="5"/>
      <c r="AA30" s="7">
        <f>IF(OR($A30="",Z30=""),"",IF(AND(Z30&lt;TODAY(),Y30&lt;&gt;"",AD30="Active"),"Y","N"))</f>
      </c>
      <c r="AB30" s="6"/>
      <c r="AC30" s="11"/>
      <c r="AD30" s="11"/>
      <c r="AE30" s="4"/>
      <c r="AF30" s="4"/>
    </row>
    <row r="31">
      <c r="A31" s="4"/>
      <c r="B31" s="4"/>
      <c r="C31" s="11"/>
      <c r="D31" s="6"/>
      <c r="E31" s="4"/>
      <c r="F31" s="4"/>
      <c r="G31" s="11"/>
      <c r="H31" s="4"/>
      <c r="I31" s="11"/>
      <c r="J31" s="11"/>
      <c r="K31" s="11"/>
      <c r="L31" s="11"/>
      <c r="M31" s="11"/>
      <c r="N31" s="5"/>
      <c r="O31" s="4"/>
      <c r="P31" s="11"/>
      <c r="Q31" s="11"/>
      <c r="R31" s="11"/>
      <c r="S31" s="5"/>
      <c r="T31" s="11"/>
      <c r="U31" s="5"/>
      <c r="V31" s="7">
        <f>IF(OR($A31="",U31=""),"",IF(AND(U31&lt;TODAY(),OR(S31="",S31&lt;U31)),"Y","N"))</f>
      </c>
      <c r="W31" s="6"/>
      <c r="X31" s="11"/>
      <c r="Y31" s="4"/>
      <c r="Z31" s="5"/>
      <c r="AA31" s="7">
        <f>IF(OR($A31="",Z31=""),"",IF(AND(Z31&lt;TODAY(),Y31&lt;&gt;"",AD31="Active"),"Y","N"))</f>
      </c>
      <c r="AB31" s="6"/>
      <c r="AC31" s="11"/>
      <c r="AD31" s="11"/>
      <c r="AE31" s="4"/>
      <c r="AF31" s="4"/>
    </row>
    <row r="32">
      <c r="A32" s="4"/>
      <c r="B32" s="4"/>
      <c r="C32" s="11"/>
      <c r="D32" s="6"/>
      <c r="E32" s="4"/>
      <c r="F32" s="4"/>
      <c r="G32" s="11"/>
      <c r="H32" s="4"/>
      <c r="I32" s="11"/>
      <c r="J32" s="11"/>
      <c r="K32" s="11"/>
      <c r="L32" s="11"/>
      <c r="M32" s="11"/>
      <c r="N32" s="5"/>
      <c r="O32" s="4"/>
      <c r="P32" s="11"/>
      <c r="Q32" s="11"/>
      <c r="R32" s="11"/>
      <c r="S32" s="5"/>
      <c r="T32" s="11"/>
      <c r="U32" s="5"/>
      <c r="V32" s="7">
        <f>IF(OR($A32="",U32=""),"",IF(AND(U32&lt;TODAY(),OR(S32="",S32&lt;U32)),"Y","N"))</f>
      </c>
      <c r="W32" s="6"/>
      <c r="X32" s="11"/>
      <c r="Y32" s="4"/>
      <c r="Z32" s="5"/>
      <c r="AA32" s="7">
        <f>IF(OR($A32="",Z32=""),"",IF(AND(Z32&lt;TODAY(),Y32&lt;&gt;"",AD32="Active"),"Y","N"))</f>
      </c>
      <c r="AB32" s="6"/>
      <c r="AC32" s="11"/>
      <c r="AD32" s="11"/>
      <c r="AE32" s="4"/>
      <c r="AF32" s="4"/>
    </row>
    <row r="33">
      <c r="A33" s="4"/>
      <c r="B33" s="4"/>
      <c r="C33" s="11"/>
      <c r="D33" s="6"/>
      <c r="E33" s="4"/>
      <c r="F33" s="4"/>
      <c r="G33" s="11"/>
      <c r="H33" s="4"/>
      <c r="I33" s="11"/>
      <c r="J33" s="11"/>
      <c r="K33" s="11"/>
      <c r="L33" s="11"/>
      <c r="M33" s="11"/>
      <c r="N33" s="5"/>
      <c r="O33" s="4"/>
      <c r="P33" s="11"/>
      <c r="Q33" s="11"/>
      <c r="R33" s="11"/>
      <c r="S33" s="5"/>
      <c r="T33" s="11"/>
      <c r="U33" s="5"/>
      <c r="V33" s="7">
        <f>IF(OR($A33="",U33=""),"",IF(AND(U33&lt;TODAY(),OR(S33="",S33&lt;U33)),"Y","N"))</f>
      </c>
      <c r="W33" s="6"/>
      <c r="X33" s="11"/>
      <c r="Y33" s="4"/>
      <c r="Z33" s="5"/>
      <c r="AA33" s="7">
        <f>IF(OR($A33="",Z33=""),"",IF(AND(Z33&lt;TODAY(),Y33&lt;&gt;"",AD33="Active"),"Y","N"))</f>
      </c>
      <c r="AB33" s="6"/>
      <c r="AC33" s="11"/>
      <c r="AD33" s="11"/>
      <c r="AE33" s="4"/>
      <c r="AF33" s="4"/>
    </row>
    <row r="34">
      <c r="A34" s="4"/>
      <c r="B34" s="4"/>
      <c r="C34" s="11"/>
      <c r="D34" s="6"/>
      <c r="E34" s="4"/>
      <c r="F34" s="4"/>
      <c r="G34" s="11"/>
      <c r="H34" s="4"/>
      <c r="I34" s="11"/>
      <c r="J34" s="11"/>
      <c r="K34" s="11"/>
      <c r="L34" s="11"/>
      <c r="M34" s="11"/>
      <c r="N34" s="5"/>
      <c r="O34" s="4"/>
      <c r="P34" s="11"/>
      <c r="Q34" s="11"/>
      <c r="R34" s="11"/>
      <c r="S34" s="5"/>
      <c r="T34" s="11"/>
      <c r="U34" s="5"/>
      <c r="V34" s="7">
        <f>IF(OR($A34="",U34=""),"",IF(AND(U34&lt;TODAY(),OR(S34="",S34&lt;U34)),"Y","N"))</f>
      </c>
      <c r="W34" s="6"/>
      <c r="X34" s="11"/>
      <c r="Y34" s="4"/>
      <c r="Z34" s="5"/>
      <c r="AA34" s="7">
        <f>IF(OR($A34="",Z34=""),"",IF(AND(Z34&lt;TODAY(),Y34&lt;&gt;"",AD34="Active"),"Y","N"))</f>
      </c>
      <c r="AB34" s="6"/>
      <c r="AC34" s="11"/>
      <c r="AD34" s="11"/>
      <c r="AE34" s="4"/>
      <c r="AF34" s="4"/>
    </row>
    <row r="35">
      <c r="A35" s="4"/>
      <c r="B35" s="4"/>
      <c r="C35" s="11"/>
      <c r="D35" s="6"/>
      <c r="E35" s="4"/>
      <c r="F35" s="4"/>
      <c r="G35" s="11"/>
      <c r="H35" s="4"/>
      <c r="I35" s="11"/>
      <c r="J35" s="11"/>
      <c r="K35" s="11"/>
      <c r="L35" s="11"/>
      <c r="M35" s="11"/>
      <c r="N35" s="5"/>
      <c r="O35" s="4"/>
      <c r="P35" s="11"/>
      <c r="Q35" s="11"/>
      <c r="R35" s="11"/>
      <c r="S35" s="5"/>
      <c r="T35" s="11"/>
      <c r="U35" s="5"/>
      <c r="V35" s="7">
        <f>IF(OR($A35="",U35=""),"",IF(AND(U35&lt;TODAY(),OR(S35="",S35&lt;U35)),"Y","N"))</f>
      </c>
      <c r="W35" s="6"/>
      <c r="X35" s="11"/>
      <c r="Y35" s="4"/>
      <c r="Z35" s="5"/>
      <c r="AA35" s="7">
        <f>IF(OR($A35="",Z35=""),"",IF(AND(Z35&lt;TODAY(),Y35&lt;&gt;"",AD35="Active"),"Y","N"))</f>
      </c>
      <c r="AB35" s="6"/>
      <c r="AC35" s="11"/>
      <c r="AD35" s="11"/>
      <c r="AE35" s="4"/>
      <c r="AF35" s="4"/>
    </row>
  </sheetData>
  <dataValidations count="14">
    <dataValidation type="list" allowBlank="1" showDropDown="0" showErrorMessage="1" errorStyle="warning" errorTitle="Check the value" error="This cell expects one of the listed values. Choose from the list or record the reason for a different entry." sqref="C6:C35">
      <formula1>Lists!$Q$2:$Q$3</formula1>
    </dataValidation>
    <dataValidation type="list" allowBlank="1" showDropDown="0" showErrorMessage="1" errorStyle="warning" errorTitle="Check the value" error="This cell expects one of the listed values. Choose from the list or record the reason for a different entry." sqref="G6:G35">
      <formula1>Lists!$R$2:$R$3</formula1>
    </dataValidation>
    <dataValidation type="list" allowBlank="1" showDropDown="0" showErrorMessage="1" errorStyle="warning" errorTitle="Check the value" error="This cell expects one of the listed values. Choose from the list or record the reason for a different entry." sqref="I6:I35">
      <formula1>Lists!$J$2:$J$4</formula1>
    </dataValidation>
    <dataValidation type="list" allowBlank="1" showDropDown="0" showErrorMessage="1" errorStyle="warning" errorTitle="Check the value" error="This cell expects one of the listed values. Choose from the list or record the reason for a different entry." sqref="J6:J35">
      <formula1>Lists!$L$2:$L$6</formula1>
    </dataValidation>
    <dataValidation type="list" allowBlank="1" showDropDown="0" showErrorMessage="1" errorStyle="warning" errorTitle="Check the value" error="This cell expects one of the listed values. Choose from the list or record the reason for a different entry." sqref="K6:K35">
      <formula1>Lists!$N$2:$N$3</formula1>
    </dataValidation>
    <dataValidation type="list" allowBlank="1" showDropDown="0" showErrorMessage="1" errorStyle="warning" errorTitle="Check the value" error="This cell expects one of the listed values. Choose from the list or record the reason for a different entry." sqref="L6:L35">
      <formula1>Lists!$N$2:$N$3</formula1>
    </dataValidation>
    <dataValidation type="list" allowBlank="1" showDropDown="0" showErrorMessage="1" errorStyle="warning" errorTitle="Check the value" error="This cell expects one of the listed values. Choose from the list or record the reason for a different entry." sqref="M6:M35">
      <formula1>Lists!$S$2:$S$4</formula1>
    </dataValidation>
    <dataValidation type="list" allowBlank="1" showDropDown="0" showErrorMessage="1" errorStyle="warning" errorTitle="Check the value" error="This cell expects one of the listed values. Choose from the list or record the reason for a different entry." sqref="P6:P35">
      <formula1>Lists!$A$2:$A$7</formula1>
    </dataValidation>
    <dataValidation type="list" allowBlank="1" showDropDown="0" showErrorMessage="1" errorStyle="warning" errorTitle="Check the value" error="This cell expects one of the listed values. Choose from the list or record the reason for a different entry." sqref="Q6:Q35">
      <formula1>Lists!$B$2:$B$8</formula1>
    </dataValidation>
    <dataValidation type="list" allowBlank="1" showDropDown="0" showErrorMessage="1" errorStyle="warning" errorTitle="Check the value" error="This cell expects one of the listed values. Choose from the list or record the reason for a different entry." sqref="R6:R35">
      <formula1>Lists!$F$2:$F$23</formula1>
    </dataValidation>
    <dataValidation type="list" allowBlank="1" showDropDown="0" showErrorMessage="1" errorStyle="warning" errorTitle="Check the value" error="This cell expects one of the listed values. Choose from the list or record the reason for a different entry." sqref="T6:T35">
      <formula1>Lists!$B$2:$B$8</formula1>
    </dataValidation>
    <dataValidation type="list" allowBlank="1" showDropDown="0" showErrorMessage="1" errorStyle="warning" errorTitle="Check the value" error="This cell expects one of the listed values. Choose from the list or record the reason for a different entry." sqref="X6:X35">
      <formula1>Lists!$O$2:$O$4</formula1>
    </dataValidation>
    <dataValidation type="list" allowBlank="1" showDropDown="0" showErrorMessage="1" errorStyle="warning" errorTitle="Check the value" error="This cell expects one of the listed values. Choose from the list or record the reason for a different entry." sqref="AC6:AC35">
      <formula1>Lists!$T$2:$T$5</formula1>
    </dataValidation>
    <dataValidation type="list" allowBlank="1" showDropDown="0" showErrorMessage="1" errorStyle="warning" errorTitle="Check the value" error="This cell expects one of the listed values. Choose from the list or record the reason for a different entry." sqref="AD6:AD35">
      <formula1>Lists!$U$2:$U$5</formula1>
    </dataValidation>
  </dataValidations>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tabColor rgb="FF1F3864"/>
    <pageSetUpPr fitToPage="1"/>
  </sheetPr>
  <dimension ref="A1:V35"/>
  <sheetViews>
    <sheetView showGridLines="0" workbookViewId="0">
      <pane xSplit="2" ySplit="5" topLeftCell="C6" activePane="bottomRight" state="frozen"/>
      <selection pane="bottomRight" activeCell="C6" sqref="C6"/>
    </sheetView>
  </sheetViews>
  <sheetFormatPr defaultRowHeight="15"/>
  <cols>
    <col min="1" max="1" width="14" customWidth="1"/>
    <col min="2" max="2" width="30" customWidth="1"/>
    <col min="3" max="3" width="24" customWidth="1"/>
    <col min="4" max="4" width="12" customWidth="1"/>
    <col min="5" max="5" width="14" customWidth="1"/>
    <col min="6" max="6" width="14" customWidth="1"/>
    <col min="7" max="7" width="18" customWidth="1"/>
    <col min="8" max="8" width="16" customWidth="1"/>
    <col min="9" max="9" width="16" customWidth="1"/>
    <col min="10" max="10" width="16" customWidth="1"/>
    <col min="11" max="11" width="16" customWidth="1"/>
    <col min="12" max="12" width="16" customWidth="1"/>
    <col min="13" max="13" width="30" customWidth="1"/>
    <col min="14" max="14" width="16" customWidth="1"/>
    <col min="15" max="15" width="30" customWidth="1"/>
    <col min="16" max="16" width="30" customWidth="1"/>
    <col min="17" max="17" width="14" customWidth="1"/>
    <col min="18" max="18" width="12" customWidth="1"/>
    <col min="19" max="19" width="14" customWidth="1"/>
    <col min="20" max="20" width="20" customWidth="1"/>
    <col min="21" max="21" width="24" customWidth="1"/>
    <col min="22" max="22" width="40" customWidth="1"/>
  </cols>
  <sheetData>
    <row r="1">
      <c r="A1" s="1" t="inlineStr">
        <is>
          <t xml:space="preserve">S2 · Concurrence Log</t>
        </is>
      </c>
    </row>
    <row r="2" ht="30" customHeight="1">
      <c r="A2" s="2" t="inlineStr">
        <is>
          <t xml:space="preserve">Framework secretariat · Protocol Sections 24, 24.1 and 24.3. One row per concurrence request. Concurrence is not a gate decision and not a regulatory approval: every gate decision remains with the utility, and every concurrence with the Adopting Body (Section 30.5); ERC rules and approvals prevail (Section 23.2). Working-day formulas use the holiday list on Start Here.</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Sheet code and content derived from the Protocol’s Companion Toolkit contents list; AMPERE v5.1 names only S3 and S9 by code. Column sources are recorded on Start Here and in the reconciliation package.</t>
        </is>
      </c>
    </row>
    <row r="5">
      <c r="A5" s="3" t="inlineStr">
        <is>
          <t xml:space="preserve">Concurrence ID</t>
        </is>
      </c>
      <c r="B5" s="3" t="inlineStr">
        <is>
          <t xml:space="preserve">Utility</t>
        </is>
      </c>
      <c r="C5" s="3" t="inlineStr">
        <is>
          <t xml:space="preserve">Gate</t>
        </is>
      </c>
      <c r="D5" s="3" t="inlineStr">
        <is>
          <t xml:space="preserve">Basis</t>
        </is>
      </c>
      <c r="E5" s="3" t="inlineStr">
        <is>
          <t xml:space="preserve">Date request received</t>
        </is>
      </c>
      <c r="F5" s="3" t="inlineStr">
        <is>
          <t xml:space="preserve">Date acknowledged</t>
        </is>
      </c>
      <c r="G5" s="3" t="inlineStr">
        <is>
          <t xml:space="preserve">Target decision date (received plus published processing time, Section 24.1)</t>
        </is>
      </c>
      <c r="H5" s="3" t="inlineStr">
        <is>
          <t xml:space="preserve">Utility’s gate decision received? (T1 or Board resolution)</t>
        </is>
      </c>
      <c r="I5" s="3" t="inlineStr">
        <is>
          <t xml:space="preserve">Independent review confirmed (Gates 2 and 4)</t>
        </is>
      </c>
      <c r="J5" s="3" t="inlineStr">
        <is>
          <t xml:space="preserve">Delivery confidence rating on the review</t>
        </is>
      </c>
      <c r="K5" s="3" t="inlineStr">
        <is>
          <t xml:space="preserve">Critical recommendations addressed?</t>
        </is>
      </c>
      <c r="L5" s="3" t="inlineStr">
        <is>
          <t xml:space="preserve">Sector baseline conformance checked?</t>
        </is>
      </c>
      <c r="M5" s="3" t="inlineStr">
        <is>
          <t xml:space="preserve">Sector baseline areas not met (Section 25 areas)</t>
        </is>
      </c>
      <c r="N5" s="3" t="inlineStr">
        <is>
          <t xml:space="preserve">Minimum mandatory set met in full? (T11)</t>
        </is>
      </c>
      <c r="O5" s="3" t="inlineStr">
        <is>
          <t xml:space="preserve">Decision (the Protocol names the acts, not a vocabulary; list is derived)</t>
        </is>
      </c>
      <c r="P5" s="3" t="inlineStr">
        <is>
          <t xml:space="preserve">Conditions attached (owner, date)</t>
        </is>
      </c>
      <c r="Q5" s="3" t="inlineStr">
        <is>
          <t xml:space="preserve">Decision date</t>
        </is>
      </c>
      <c r="R5" s="3" t="inlineStr">
        <is>
          <t xml:space="preserve">Working days taken</t>
        </is>
      </c>
      <c r="S5" s="3" t="inlineStr">
        <is>
          <t xml:space="preserve">Within published processing time?</t>
        </is>
      </c>
      <c r="T5" s="3" t="inlineStr">
        <is>
          <t xml:space="preserve">Decided by</t>
        </is>
      </c>
      <c r="U5" s="3" t="inlineStr">
        <is>
          <t xml:space="preserve">Reference of the instrument or letter issued</t>
        </is>
      </c>
      <c r="V5" s="3" t="inlineStr">
        <is>
          <t xml:space="preserve">Notes</t>
        </is>
      </c>
    </row>
    <row r="6">
      <c r="A6" s="4" t="inlineStr">
        <is>
          <t xml:space="preserve">EXAMPLE CN-0001</t>
        </is>
      </c>
      <c r="B6" s="4" t="inlineStr">
        <is>
          <t xml:space="preserve">EXAMPLE Utility A</t>
        </is>
      </c>
      <c r="C6" s="11" t="inlineStr">
        <is>
          <t xml:space="preserve">Gate 2: Pilot approval</t>
        </is>
      </c>
      <c r="D6" s="11" t="inlineStr">
        <is>
          <t xml:space="preserve">Supervises</t>
        </is>
      </c>
      <c r="E6" s="5">
        <v>46118.0</v>
      </c>
      <c r="F6" s="5">
        <v>46119.0</v>
      </c>
      <c r="G6" s="8">
        <f>IF(E6="","",WORKDAY(E6,'Start Here'!$B$34,'Start Here'!$B$48:$B$67))</f>
      </c>
      <c r="H6" s="11" t="inlineStr">
        <is>
          <t xml:space="preserve">Y</t>
        </is>
      </c>
      <c r="I6" s="11" t="inlineStr">
        <is>
          <t xml:space="preserve">Y</t>
        </is>
      </c>
      <c r="J6" s="11" t="inlineStr">
        <is>
          <t xml:space="preserve">Green/Amber</t>
        </is>
      </c>
      <c r="K6" s="11" t="inlineStr">
        <is>
          <t xml:space="preserve">Y</t>
        </is>
      </c>
      <c r="L6" s="11" t="inlineStr">
        <is>
          <t xml:space="preserve">Y</t>
        </is>
      </c>
      <c r="M6" s="4" t="inlineStr">
        <is>
          <t xml:space="preserve"/>
        </is>
      </c>
      <c r="N6" s="11" t="inlineStr">
        <is>
          <t xml:space="preserve">Y</t>
        </is>
      </c>
      <c r="O6" s="11" t="inlineStr">
        <is>
          <t xml:space="preserve">Concurrence given</t>
        </is>
      </c>
      <c r="P6" s="4" t="inlineStr">
        <is>
          <t xml:space="preserve"/>
        </is>
      </c>
      <c r="Q6" s="5">
        <v>46146.0</v>
      </c>
      <c r="R6" s="18">
        <f>IF(E6="","",NETWORKDAYS(E6,IF(Q6="",TODAY(),Q6),'Start Here'!$B$48:$B$67))</f>
      </c>
      <c r="S6" s="7">
        <f>IF(E6="","",IF(R6&gt;'Start Here'!$B$34,"N","Y"))</f>
      </c>
      <c r="T6" s="4" t="inlineStr">
        <is>
          <t xml:space="preserve">EXAMPLE secretariat</t>
        </is>
      </c>
      <c r="U6" s="4" t="inlineStr">
        <is>
          <t xml:space="preserve">EXAMPLE letter ref</t>
        </is>
      </c>
      <c r="V6" s="4" t="inlineStr">
        <is>
          <t xml:space="preserve">Example row: delete or overwrite.</t>
        </is>
      </c>
    </row>
    <row r="7">
      <c r="A7" s="4"/>
      <c r="B7" s="4"/>
      <c r="C7" s="11"/>
      <c r="D7" s="11"/>
      <c r="E7" s="5"/>
      <c r="F7" s="5"/>
      <c r="G7" s="8">
        <f>IF(E7="","",WORKDAY(E7,'Start Here'!$B$34,'Start Here'!$B$48:$B$67))</f>
      </c>
      <c r="H7" s="11"/>
      <c r="I7" s="11"/>
      <c r="J7" s="11"/>
      <c r="K7" s="11"/>
      <c r="L7" s="11"/>
      <c r="M7" s="4"/>
      <c r="N7" s="11"/>
      <c r="O7" s="11"/>
      <c r="P7" s="4"/>
      <c r="Q7" s="5"/>
      <c r="R7" s="18">
        <f>IF(E7="","",NETWORKDAYS(E7,IF(Q7="",TODAY(),Q7),'Start Here'!$B$48:$B$67))</f>
      </c>
      <c r="S7" s="7">
        <f>IF(E7="","",IF(R7&gt;'Start Here'!$B$34,"N","Y"))</f>
      </c>
      <c r="T7" s="4"/>
      <c r="U7" s="4"/>
      <c r="V7" s="4"/>
    </row>
    <row r="8">
      <c r="A8" s="4"/>
      <c r="B8" s="4"/>
      <c r="C8" s="11"/>
      <c r="D8" s="11"/>
      <c r="E8" s="5"/>
      <c r="F8" s="5"/>
      <c r="G8" s="8">
        <f>IF(E8="","",WORKDAY(E8,'Start Here'!$B$34,'Start Here'!$B$48:$B$67))</f>
      </c>
      <c r="H8" s="11"/>
      <c r="I8" s="11"/>
      <c r="J8" s="11"/>
      <c r="K8" s="11"/>
      <c r="L8" s="11"/>
      <c r="M8" s="4"/>
      <c r="N8" s="11"/>
      <c r="O8" s="11"/>
      <c r="P8" s="4"/>
      <c r="Q8" s="5"/>
      <c r="R8" s="18">
        <f>IF(E8="","",NETWORKDAYS(E8,IF(Q8="",TODAY(),Q8),'Start Here'!$B$48:$B$67))</f>
      </c>
      <c r="S8" s="7">
        <f>IF(E8="","",IF(R8&gt;'Start Here'!$B$34,"N","Y"))</f>
      </c>
      <c r="T8" s="4"/>
      <c r="U8" s="4"/>
      <c r="V8" s="4"/>
    </row>
    <row r="9">
      <c r="A9" s="4"/>
      <c r="B9" s="4"/>
      <c r="C9" s="11"/>
      <c r="D9" s="11"/>
      <c r="E9" s="5"/>
      <c r="F9" s="5"/>
      <c r="G9" s="8">
        <f>IF(E9="","",WORKDAY(E9,'Start Here'!$B$34,'Start Here'!$B$48:$B$67))</f>
      </c>
      <c r="H9" s="11"/>
      <c r="I9" s="11"/>
      <c r="J9" s="11"/>
      <c r="K9" s="11"/>
      <c r="L9" s="11"/>
      <c r="M9" s="4"/>
      <c r="N9" s="11"/>
      <c r="O9" s="11"/>
      <c r="P9" s="4"/>
      <c r="Q9" s="5"/>
      <c r="R9" s="18">
        <f>IF(E9="","",NETWORKDAYS(E9,IF(Q9="",TODAY(),Q9),'Start Here'!$B$48:$B$67))</f>
      </c>
      <c r="S9" s="7">
        <f>IF(E9="","",IF(R9&gt;'Start Here'!$B$34,"N","Y"))</f>
      </c>
      <c r="T9" s="4"/>
      <c r="U9" s="4"/>
      <c r="V9" s="4"/>
    </row>
    <row r="10">
      <c r="A10" s="4"/>
      <c r="B10" s="4"/>
      <c r="C10" s="11"/>
      <c r="D10" s="11"/>
      <c r="E10" s="5"/>
      <c r="F10" s="5"/>
      <c r="G10" s="8">
        <f>IF(E10="","",WORKDAY(E10,'Start Here'!$B$34,'Start Here'!$B$48:$B$67))</f>
      </c>
      <c r="H10" s="11"/>
      <c r="I10" s="11"/>
      <c r="J10" s="11"/>
      <c r="K10" s="11"/>
      <c r="L10" s="11"/>
      <c r="M10" s="4"/>
      <c r="N10" s="11"/>
      <c r="O10" s="11"/>
      <c r="P10" s="4"/>
      <c r="Q10" s="5"/>
      <c r="R10" s="18">
        <f>IF(E10="","",NETWORKDAYS(E10,IF(Q10="",TODAY(),Q10),'Start Here'!$B$48:$B$67))</f>
      </c>
      <c r="S10" s="7">
        <f>IF(E10="","",IF(R10&gt;'Start Here'!$B$34,"N","Y"))</f>
      </c>
      <c r="T10" s="4"/>
      <c r="U10" s="4"/>
      <c r="V10" s="4"/>
    </row>
    <row r="11">
      <c r="A11" s="4"/>
      <c r="B11" s="4"/>
      <c r="C11" s="11"/>
      <c r="D11" s="11"/>
      <c r="E11" s="5"/>
      <c r="F11" s="5"/>
      <c r="G11" s="8">
        <f>IF(E11="","",WORKDAY(E11,'Start Here'!$B$34,'Start Here'!$B$48:$B$67))</f>
      </c>
      <c r="H11" s="11"/>
      <c r="I11" s="11"/>
      <c r="J11" s="11"/>
      <c r="K11" s="11"/>
      <c r="L11" s="11"/>
      <c r="M11" s="4"/>
      <c r="N11" s="11"/>
      <c r="O11" s="11"/>
      <c r="P11" s="4"/>
      <c r="Q11" s="5"/>
      <c r="R11" s="18">
        <f>IF(E11="","",NETWORKDAYS(E11,IF(Q11="",TODAY(),Q11),'Start Here'!$B$48:$B$67))</f>
      </c>
      <c r="S11" s="7">
        <f>IF(E11="","",IF(R11&gt;'Start Here'!$B$34,"N","Y"))</f>
      </c>
      <c r="T11" s="4"/>
      <c r="U11" s="4"/>
      <c r="V11" s="4"/>
    </row>
    <row r="12">
      <c r="A12" s="4"/>
      <c r="B12" s="4"/>
      <c r="C12" s="11"/>
      <c r="D12" s="11"/>
      <c r="E12" s="5"/>
      <c r="F12" s="5"/>
      <c r="G12" s="8">
        <f>IF(E12="","",WORKDAY(E12,'Start Here'!$B$34,'Start Here'!$B$48:$B$67))</f>
      </c>
      <c r="H12" s="11"/>
      <c r="I12" s="11"/>
      <c r="J12" s="11"/>
      <c r="K12" s="11"/>
      <c r="L12" s="11"/>
      <c r="M12" s="4"/>
      <c r="N12" s="11"/>
      <c r="O12" s="11"/>
      <c r="P12" s="4"/>
      <c r="Q12" s="5"/>
      <c r="R12" s="18">
        <f>IF(E12="","",NETWORKDAYS(E12,IF(Q12="",TODAY(),Q12),'Start Here'!$B$48:$B$67))</f>
      </c>
      <c r="S12" s="7">
        <f>IF(E12="","",IF(R12&gt;'Start Here'!$B$34,"N","Y"))</f>
      </c>
      <c r="T12" s="4"/>
      <c r="U12" s="4"/>
      <c r="V12" s="4"/>
    </row>
    <row r="13">
      <c r="A13" s="4"/>
      <c r="B13" s="4"/>
      <c r="C13" s="11"/>
      <c r="D13" s="11"/>
      <c r="E13" s="5"/>
      <c r="F13" s="5"/>
      <c r="G13" s="8">
        <f>IF(E13="","",WORKDAY(E13,'Start Here'!$B$34,'Start Here'!$B$48:$B$67))</f>
      </c>
      <c r="H13" s="11"/>
      <c r="I13" s="11"/>
      <c r="J13" s="11"/>
      <c r="K13" s="11"/>
      <c r="L13" s="11"/>
      <c r="M13" s="4"/>
      <c r="N13" s="11"/>
      <c r="O13" s="11"/>
      <c r="P13" s="4"/>
      <c r="Q13" s="5"/>
      <c r="R13" s="18">
        <f>IF(E13="","",NETWORKDAYS(E13,IF(Q13="",TODAY(),Q13),'Start Here'!$B$48:$B$67))</f>
      </c>
      <c r="S13" s="7">
        <f>IF(E13="","",IF(R13&gt;'Start Here'!$B$34,"N","Y"))</f>
      </c>
      <c r="T13" s="4"/>
      <c r="U13" s="4"/>
      <c r="V13" s="4"/>
    </row>
    <row r="14">
      <c r="A14" s="4"/>
      <c r="B14" s="4"/>
      <c r="C14" s="11"/>
      <c r="D14" s="11"/>
      <c r="E14" s="5"/>
      <c r="F14" s="5"/>
      <c r="G14" s="8">
        <f>IF(E14="","",WORKDAY(E14,'Start Here'!$B$34,'Start Here'!$B$48:$B$67))</f>
      </c>
      <c r="H14" s="11"/>
      <c r="I14" s="11"/>
      <c r="J14" s="11"/>
      <c r="K14" s="11"/>
      <c r="L14" s="11"/>
      <c r="M14" s="4"/>
      <c r="N14" s="11"/>
      <c r="O14" s="11"/>
      <c r="P14" s="4"/>
      <c r="Q14" s="5"/>
      <c r="R14" s="18">
        <f>IF(E14="","",NETWORKDAYS(E14,IF(Q14="",TODAY(),Q14),'Start Here'!$B$48:$B$67))</f>
      </c>
      <c r="S14" s="7">
        <f>IF(E14="","",IF(R14&gt;'Start Here'!$B$34,"N","Y"))</f>
      </c>
      <c r="T14" s="4"/>
      <c r="U14" s="4"/>
      <c r="V14" s="4"/>
    </row>
    <row r="15">
      <c r="A15" s="4"/>
      <c r="B15" s="4"/>
      <c r="C15" s="11"/>
      <c r="D15" s="11"/>
      <c r="E15" s="5"/>
      <c r="F15" s="5"/>
      <c r="G15" s="8">
        <f>IF(E15="","",WORKDAY(E15,'Start Here'!$B$34,'Start Here'!$B$48:$B$67))</f>
      </c>
      <c r="H15" s="11"/>
      <c r="I15" s="11"/>
      <c r="J15" s="11"/>
      <c r="K15" s="11"/>
      <c r="L15" s="11"/>
      <c r="M15" s="4"/>
      <c r="N15" s="11"/>
      <c r="O15" s="11"/>
      <c r="P15" s="4"/>
      <c r="Q15" s="5"/>
      <c r="R15" s="18">
        <f>IF(E15="","",NETWORKDAYS(E15,IF(Q15="",TODAY(),Q15),'Start Here'!$B$48:$B$67))</f>
      </c>
      <c r="S15" s="7">
        <f>IF(E15="","",IF(R15&gt;'Start Here'!$B$34,"N","Y"))</f>
      </c>
      <c r="T15" s="4"/>
      <c r="U15" s="4"/>
      <c r="V15" s="4"/>
    </row>
    <row r="16">
      <c r="A16" s="4"/>
      <c r="B16" s="4"/>
      <c r="C16" s="11"/>
      <c r="D16" s="11"/>
      <c r="E16" s="5"/>
      <c r="F16" s="5"/>
      <c r="G16" s="8">
        <f>IF(E16="","",WORKDAY(E16,'Start Here'!$B$34,'Start Here'!$B$48:$B$67))</f>
      </c>
      <c r="H16" s="11"/>
      <c r="I16" s="11"/>
      <c r="J16" s="11"/>
      <c r="K16" s="11"/>
      <c r="L16" s="11"/>
      <c r="M16" s="4"/>
      <c r="N16" s="11"/>
      <c r="O16" s="11"/>
      <c r="P16" s="4"/>
      <c r="Q16" s="5"/>
      <c r="R16" s="18">
        <f>IF(E16="","",NETWORKDAYS(E16,IF(Q16="",TODAY(),Q16),'Start Here'!$B$48:$B$67))</f>
      </c>
      <c r="S16" s="7">
        <f>IF(E16="","",IF(R16&gt;'Start Here'!$B$34,"N","Y"))</f>
      </c>
      <c r="T16" s="4"/>
      <c r="U16" s="4"/>
      <c r="V16" s="4"/>
    </row>
    <row r="17">
      <c r="A17" s="4"/>
      <c r="B17" s="4"/>
      <c r="C17" s="11"/>
      <c r="D17" s="11"/>
      <c r="E17" s="5"/>
      <c r="F17" s="5"/>
      <c r="G17" s="8">
        <f>IF(E17="","",WORKDAY(E17,'Start Here'!$B$34,'Start Here'!$B$48:$B$67))</f>
      </c>
      <c r="H17" s="11"/>
      <c r="I17" s="11"/>
      <c r="J17" s="11"/>
      <c r="K17" s="11"/>
      <c r="L17" s="11"/>
      <c r="M17" s="4"/>
      <c r="N17" s="11"/>
      <c r="O17" s="11"/>
      <c r="P17" s="4"/>
      <c r="Q17" s="5"/>
      <c r="R17" s="18">
        <f>IF(E17="","",NETWORKDAYS(E17,IF(Q17="",TODAY(),Q17),'Start Here'!$B$48:$B$67))</f>
      </c>
      <c r="S17" s="7">
        <f>IF(E17="","",IF(R17&gt;'Start Here'!$B$34,"N","Y"))</f>
      </c>
      <c r="T17" s="4"/>
      <c r="U17" s="4"/>
      <c r="V17" s="4"/>
    </row>
    <row r="18">
      <c r="A18" s="4"/>
      <c r="B18" s="4"/>
      <c r="C18" s="11"/>
      <c r="D18" s="11"/>
      <c r="E18" s="5"/>
      <c r="F18" s="5"/>
      <c r="G18" s="8">
        <f>IF(E18="","",WORKDAY(E18,'Start Here'!$B$34,'Start Here'!$B$48:$B$67))</f>
      </c>
      <c r="H18" s="11"/>
      <c r="I18" s="11"/>
      <c r="J18" s="11"/>
      <c r="K18" s="11"/>
      <c r="L18" s="11"/>
      <c r="M18" s="4"/>
      <c r="N18" s="11"/>
      <c r="O18" s="11"/>
      <c r="P18" s="4"/>
      <c r="Q18" s="5"/>
      <c r="R18" s="18">
        <f>IF(E18="","",NETWORKDAYS(E18,IF(Q18="",TODAY(),Q18),'Start Here'!$B$48:$B$67))</f>
      </c>
      <c r="S18" s="7">
        <f>IF(E18="","",IF(R18&gt;'Start Here'!$B$34,"N","Y"))</f>
      </c>
      <c r="T18" s="4"/>
      <c r="U18" s="4"/>
      <c r="V18" s="4"/>
    </row>
    <row r="19">
      <c r="A19" s="4"/>
      <c r="B19" s="4"/>
      <c r="C19" s="11"/>
      <c r="D19" s="11"/>
      <c r="E19" s="5"/>
      <c r="F19" s="5"/>
      <c r="G19" s="8">
        <f>IF(E19="","",WORKDAY(E19,'Start Here'!$B$34,'Start Here'!$B$48:$B$67))</f>
      </c>
      <c r="H19" s="11"/>
      <c r="I19" s="11"/>
      <c r="J19" s="11"/>
      <c r="K19" s="11"/>
      <c r="L19" s="11"/>
      <c r="M19" s="4"/>
      <c r="N19" s="11"/>
      <c r="O19" s="11"/>
      <c r="P19" s="4"/>
      <c r="Q19" s="5"/>
      <c r="R19" s="18">
        <f>IF(E19="","",NETWORKDAYS(E19,IF(Q19="",TODAY(),Q19),'Start Here'!$B$48:$B$67))</f>
      </c>
      <c r="S19" s="7">
        <f>IF(E19="","",IF(R19&gt;'Start Here'!$B$34,"N","Y"))</f>
      </c>
      <c r="T19" s="4"/>
      <c r="U19" s="4"/>
      <c r="V19" s="4"/>
    </row>
    <row r="20">
      <c r="A20" s="4"/>
      <c r="B20" s="4"/>
      <c r="C20" s="11"/>
      <c r="D20" s="11"/>
      <c r="E20" s="5"/>
      <c r="F20" s="5"/>
      <c r="G20" s="8">
        <f>IF(E20="","",WORKDAY(E20,'Start Here'!$B$34,'Start Here'!$B$48:$B$67))</f>
      </c>
      <c r="H20" s="11"/>
      <c r="I20" s="11"/>
      <c r="J20" s="11"/>
      <c r="K20" s="11"/>
      <c r="L20" s="11"/>
      <c r="M20" s="4"/>
      <c r="N20" s="11"/>
      <c r="O20" s="11"/>
      <c r="P20" s="4"/>
      <c r="Q20" s="5"/>
      <c r="R20" s="18">
        <f>IF(E20="","",NETWORKDAYS(E20,IF(Q20="",TODAY(),Q20),'Start Here'!$B$48:$B$67))</f>
      </c>
      <c r="S20" s="7">
        <f>IF(E20="","",IF(R20&gt;'Start Here'!$B$34,"N","Y"))</f>
      </c>
      <c r="T20" s="4"/>
      <c r="U20" s="4"/>
      <c r="V20" s="4"/>
    </row>
    <row r="21">
      <c r="A21" s="4"/>
      <c r="B21" s="4"/>
      <c r="C21" s="11"/>
      <c r="D21" s="11"/>
      <c r="E21" s="5"/>
      <c r="F21" s="5"/>
      <c r="G21" s="8">
        <f>IF(E21="","",WORKDAY(E21,'Start Here'!$B$34,'Start Here'!$B$48:$B$67))</f>
      </c>
      <c r="H21" s="11"/>
      <c r="I21" s="11"/>
      <c r="J21" s="11"/>
      <c r="K21" s="11"/>
      <c r="L21" s="11"/>
      <c r="M21" s="4"/>
      <c r="N21" s="11"/>
      <c r="O21" s="11"/>
      <c r="P21" s="4"/>
      <c r="Q21" s="5"/>
      <c r="R21" s="18">
        <f>IF(E21="","",NETWORKDAYS(E21,IF(Q21="",TODAY(),Q21),'Start Here'!$B$48:$B$67))</f>
      </c>
      <c r="S21" s="7">
        <f>IF(E21="","",IF(R21&gt;'Start Here'!$B$34,"N","Y"))</f>
      </c>
      <c r="T21" s="4"/>
      <c r="U21" s="4"/>
      <c r="V21" s="4"/>
    </row>
    <row r="22">
      <c r="A22" s="4"/>
      <c r="B22" s="4"/>
      <c r="C22" s="11"/>
      <c r="D22" s="11"/>
      <c r="E22" s="5"/>
      <c r="F22" s="5"/>
      <c r="G22" s="8">
        <f>IF(E22="","",WORKDAY(E22,'Start Here'!$B$34,'Start Here'!$B$48:$B$67))</f>
      </c>
      <c r="H22" s="11"/>
      <c r="I22" s="11"/>
      <c r="J22" s="11"/>
      <c r="K22" s="11"/>
      <c r="L22" s="11"/>
      <c r="M22" s="4"/>
      <c r="N22" s="11"/>
      <c r="O22" s="11"/>
      <c r="P22" s="4"/>
      <c r="Q22" s="5"/>
      <c r="R22" s="18">
        <f>IF(E22="","",NETWORKDAYS(E22,IF(Q22="",TODAY(),Q22),'Start Here'!$B$48:$B$67))</f>
      </c>
      <c r="S22" s="7">
        <f>IF(E22="","",IF(R22&gt;'Start Here'!$B$34,"N","Y"))</f>
      </c>
      <c r="T22" s="4"/>
      <c r="U22" s="4"/>
      <c r="V22" s="4"/>
    </row>
    <row r="23">
      <c r="A23" s="4"/>
      <c r="B23" s="4"/>
      <c r="C23" s="11"/>
      <c r="D23" s="11"/>
      <c r="E23" s="5"/>
      <c r="F23" s="5"/>
      <c r="G23" s="8">
        <f>IF(E23="","",WORKDAY(E23,'Start Here'!$B$34,'Start Here'!$B$48:$B$67))</f>
      </c>
      <c r="H23" s="11"/>
      <c r="I23" s="11"/>
      <c r="J23" s="11"/>
      <c r="K23" s="11"/>
      <c r="L23" s="11"/>
      <c r="M23" s="4"/>
      <c r="N23" s="11"/>
      <c r="O23" s="11"/>
      <c r="P23" s="4"/>
      <c r="Q23" s="5"/>
      <c r="R23" s="18">
        <f>IF(E23="","",NETWORKDAYS(E23,IF(Q23="",TODAY(),Q23),'Start Here'!$B$48:$B$67))</f>
      </c>
      <c r="S23" s="7">
        <f>IF(E23="","",IF(R23&gt;'Start Here'!$B$34,"N","Y"))</f>
      </c>
      <c r="T23" s="4"/>
      <c r="U23" s="4"/>
      <c r="V23" s="4"/>
    </row>
    <row r="24">
      <c r="A24" s="4"/>
      <c r="B24" s="4"/>
      <c r="C24" s="11"/>
      <c r="D24" s="11"/>
      <c r="E24" s="5"/>
      <c r="F24" s="5"/>
      <c r="G24" s="8">
        <f>IF(E24="","",WORKDAY(E24,'Start Here'!$B$34,'Start Here'!$B$48:$B$67))</f>
      </c>
      <c r="H24" s="11"/>
      <c r="I24" s="11"/>
      <c r="J24" s="11"/>
      <c r="K24" s="11"/>
      <c r="L24" s="11"/>
      <c r="M24" s="4"/>
      <c r="N24" s="11"/>
      <c r="O24" s="11"/>
      <c r="P24" s="4"/>
      <c r="Q24" s="5"/>
      <c r="R24" s="18">
        <f>IF(E24="","",NETWORKDAYS(E24,IF(Q24="",TODAY(),Q24),'Start Here'!$B$48:$B$67))</f>
      </c>
      <c r="S24" s="7">
        <f>IF(E24="","",IF(R24&gt;'Start Here'!$B$34,"N","Y"))</f>
      </c>
      <c r="T24" s="4"/>
      <c r="U24" s="4"/>
      <c r="V24" s="4"/>
    </row>
    <row r="25">
      <c r="A25" s="4"/>
      <c r="B25" s="4"/>
      <c r="C25" s="11"/>
      <c r="D25" s="11"/>
      <c r="E25" s="5"/>
      <c r="F25" s="5"/>
      <c r="G25" s="8">
        <f>IF(E25="","",WORKDAY(E25,'Start Here'!$B$34,'Start Here'!$B$48:$B$67))</f>
      </c>
      <c r="H25" s="11"/>
      <c r="I25" s="11"/>
      <c r="J25" s="11"/>
      <c r="K25" s="11"/>
      <c r="L25" s="11"/>
      <c r="M25" s="4"/>
      <c r="N25" s="11"/>
      <c r="O25" s="11"/>
      <c r="P25" s="4"/>
      <c r="Q25" s="5"/>
      <c r="R25" s="18">
        <f>IF(E25="","",NETWORKDAYS(E25,IF(Q25="",TODAY(),Q25),'Start Here'!$B$48:$B$67))</f>
      </c>
      <c r="S25" s="7">
        <f>IF(E25="","",IF(R25&gt;'Start Here'!$B$34,"N","Y"))</f>
      </c>
      <c r="T25" s="4"/>
      <c r="U25" s="4"/>
      <c r="V25" s="4"/>
    </row>
    <row r="26">
      <c r="A26" s="4"/>
      <c r="B26" s="4"/>
      <c r="C26" s="11"/>
      <c r="D26" s="11"/>
      <c r="E26" s="5"/>
      <c r="F26" s="5"/>
      <c r="G26" s="8">
        <f>IF(E26="","",WORKDAY(E26,'Start Here'!$B$34,'Start Here'!$B$48:$B$67))</f>
      </c>
      <c r="H26" s="11"/>
      <c r="I26" s="11"/>
      <c r="J26" s="11"/>
      <c r="K26" s="11"/>
      <c r="L26" s="11"/>
      <c r="M26" s="4"/>
      <c r="N26" s="11"/>
      <c r="O26" s="11"/>
      <c r="P26" s="4"/>
      <c r="Q26" s="5"/>
      <c r="R26" s="18">
        <f>IF(E26="","",NETWORKDAYS(E26,IF(Q26="",TODAY(),Q26),'Start Here'!$B$48:$B$67))</f>
      </c>
      <c r="S26" s="7">
        <f>IF(E26="","",IF(R26&gt;'Start Here'!$B$34,"N","Y"))</f>
      </c>
      <c r="T26" s="4"/>
      <c r="U26" s="4"/>
      <c r="V26" s="4"/>
    </row>
    <row r="27">
      <c r="A27" s="4"/>
      <c r="B27" s="4"/>
      <c r="C27" s="11"/>
      <c r="D27" s="11"/>
      <c r="E27" s="5"/>
      <c r="F27" s="5"/>
      <c r="G27" s="8">
        <f>IF(E27="","",WORKDAY(E27,'Start Here'!$B$34,'Start Here'!$B$48:$B$67))</f>
      </c>
      <c r="H27" s="11"/>
      <c r="I27" s="11"/>
      <c r="J27" s="11"/>
      <c r="K27" s="11"/>
      <c r="L27" s="11"/>
      <c r="M27" s="4"/>
      <c r="N27" s="11"/>
      <c r="O27" s="11"/>
      <c r="P27" s="4"/>
      <c r="Q27" s="5"/>
      <c r="R27" s="18">
        <f>IF(E27="","",NETWORKDAYS(E27,IF(Q27="",TODAY(),Q27),'Start Here'!$B$48:$B$67))</f>
      </c>
      <c r="S27" s="7">
        <f>IF(E27="","",IF(R27&gt;'Start Here'!$B$34,"N","Y"))</f>
      </c>
      <c r="T27" s="4"/>
      <c r="U27" s="4"/>
      <c r="V27" s="4"/>
    </row>
    <row r="28">
      <c r="A28" s="4"/>
      <c r="B28" s="4"/>
      <c r="C28" s="11"/>
      <c r="D28" s="11"/>
      <c r="E28" s="5"/>
      <c r="F28" s="5"/>
      <c r="G28" s="8">
        <f>IF(E28="","",WORKDAY(E28,'Start Here'!$B$34,'Start Here'!$B$48:$B$67))</f>
      </c>
      <c r="H28" s="11"/>
      <c r="I28" s="11"/>
      <c r="J28" s="11"/>
      <c r="K28" s="11"/>
      <c r="L28" s="11"/>
      <c r="M28" s="4"/>
      <c r="N28" s="11"/>
      <c r="O28" s="11"/>
      <c r="P28" s="4"/>
      <c r="Q28" s="5"/>
      <c r="R28" s="18">
        <f>IF(E28="","",NETWORKDAYS(E28,IF(Q28="",TODAY(),Q28),'Start Here'!$B$48:$B$67))</f>
      </c>
      <c r="S28" s="7">
        <f>IF(E28="","",IF(R28&gt;'Start Here'!$B$34,"N","Y"))</f>
      </c>
      <c r="T28" s="4"/>
      <c r="U28" s="4"/>
      <c r="V28" s="4"/>
    </row>
    <row r="29">
      <c r="A29" s="4"/>
      <c r="B29" s="4"/>
      <c r="C29" s="11"/>
      <c r="D29" s="11"/>
      <c r="E29" s="5"/>
      <c r="F29" s="5"/>
      <c r="G29" s="8">
        <f>IF(E29="","",WORKDAY(E29,'Start Here'!$B$34,'Start Here'!$B$48:$B$67))</f>
      </c>
      <c r="H29" s="11"/>
      <c r="I29" s="11"/>
      <c r="J29" s="11"/>
      <c r="K29" s="11"/>
      <c r="L29" s="11"/>
      <c r="M29" s="4"/>
      <c r="N29" s="11"/>
      <c r="O29" s="11"/>
      <c r="P29" s="4"/>
      <c r="Q29" s="5"/>
      <c r="R29" s="18">
        <f>IF(E29="","",NETWORKDAYS(E29,IF(Q29="",TODAY(),Q29),'Start Here'!$B$48:$B$67))</f>
      </c>
      <c r="S29" s="7">
        <f>IF(E29="","",IF(R29&gt;'Start Here'!$B$34,"N","Y"))</f>
      </c>
      <c r="T29" s="4"/>
      <c r="U29" s="4"/>
      <c r="V29" s="4"/>
    </row>
    <row r="30">
      <c r="A30" s="4"/>
      <c r="B30" s="4"/>
      <c r="C30" s="11"/>
      <c r="D30" s="11"/>
      <c r="E30" s="5"/>
      <c r="F30" s="5"/>
      <c r="G30" s="8">
        <f>IF(E30="","",WORKDAY(E30,'Start Here'!$B$34,'Start Here'!$B$48:$B$67))</f>
      </c>
      <c r="H30" s="11"/>
      <c r="I30" s="11"/>
      <c r="J30" s="11"/>
      <c r="K30" s="11"/>
      <c r="L30" s="11"/>
      <c r="M30" s="4"/>
      <c r="N30" s="11"/>
      <c r="O30" s="11"/>
      <c r="P30" s="4"/>
      <c r="Q30" s="5"/>
      <c r="R30" s="18">
        <f>IF(E30="","",NETWORKDAYS(E30,IF(Q30="",TODAY(),Q30),'Start Here'!$B$48:$B$67))</f>
      </c>
      <c r="S30" s="7">
        <f>IF(E30="","",IF(R30&gt;'Start Here'!$B$34,"N","Y"))</f>
      </c>
      <c r="T30" s="4"/>
      <c r="U30" s="4"/>
      <c r="V30" s="4"/>
    </row>
    <row r="31">
      <c r="A31" s="4"/>
      <c r="B31" s="4"/>
      <c r="C31" s="11"/>
      <c r="D31" s="11"/>
      <c r="E31" s="5"/>
      <c r="F31" s="5"/>
      <c r="G31" s="8">
        <f>IF(E31="","",WORKDAY(E31,'Start Here'!$B$34,'Start Here'!$B$48:$B$67))</f>
      </c>
      <c r="H31" s="11"/>
      <c r="I31" s="11"/>
      <c r="J31" s="11"/>
      <c r="K31" s="11"/>
      <c r="L31" s="11"/>
      <c r="M31" s="4"/>
      <c r="N31" s="11"/>
      <c r="O31" s="11"/>
      <c r="P31" s="4"/>
      <c r="Q31" s="5"/>
      <c r="R31" s="18">
        <f>IF(E31="","",NETWORKDAYS(E31,IF(Q31="",TODAY(),Q31),'Start Here'!$B$48:$B$67))</f>
      </c>
      <c r="S31" s="7">
        <f>IF(E31="","",IF(R31&gt;'Start Here'!$B$34,"N","Y"))</f>
      </c>
      <c r="T31" s="4"/>
      <c r="U31" s="4"/>
      <c r="V31" s="4"/>
    </row>
    <row r="32">
      <c r="A32" s="4"/>
      <c r="B32" s="4"/>
      <c r="C32" s="11"/>
      <c r="D32" s="11"/>
      <c r="E32" s="5"/>
      <c r="F32" s="5"/>
      <c r="G32" s="8">
        <f>IF(E32="","",WORKDAY(E32,'Start Here'!$B$34,'Start Here'!$B$48:$B$67))</f>
      </c>
      <c r="H32" s="11"/>
      <c r="I32" s="11"/>
      <c r="J32" s="11"/>
      <c r="K32" s="11"/>
      <c r="L32" s="11"/>
      <c r="M32" s="4"/>
      <c r="N32" s="11"/>
      <c r="O32" s="11"/>
      <c r="P32" s="4"/>
      <c r="Q32" s="5"/>
      <c r="R32" s="18">
        <f>IF(E32="","",NETWORKDAYS(E32,IF(Q32="",TODAY(),Q32),'Start Here'!$B$48:$B$67))</f>
      </c>
      <c r="S32" s="7">
        <f>IF(E32="","",IF(R32&gt;'Start Here'!$B$34,"N","Y"))</f>
      </c>
      <c r="T32" s="4"/>
      <c r="U32" s="4"/>
      <c r="V32" s="4"/>
    </row>
    <row r="33">
      <c r="A33" s="4"/>
      <c r="B33" s="4"/>
      <c r="C33" s="11"/>
      <c r="D33" s="11"/>
      <c r="E33" s="5"/>
      <c r="F33" s="5"/>
      <c r="G33" s="8">
        <f>IF(E33="","",WORKDAY(E33,'Start Here'!$B$34,'Start Here'!$B$48:$B$67))</f>
      </c>
      <c r="H33" s="11"/>
      <c r="I33" s="11"/>
      <c r="J33" s="11"/>
      <c r="K33" s="11"/>
      <c r="L33" s="11"/>
      <c r="M33" s="4"/>
      <c r="N33" s="11"/>
      <c r="O33" s="11"/>
      <c r="P33" s="4"/>
      <c r="Q33" s="5"/>
      <c r="R33" s="18">
        <f>IF(E33="","",NETWORKDAYS(E33,IF(Q33="",TODAY(),Q33),'Start Here'!$B$48:$B$67))</f>
      </c>
      <c r="S33" s="7">
        <f>IF(E33="","",IF(R33&gt;'Start Here'!$B$34,"N","Y"))</f>
      </c>
      <c r="T33" s="4"/>
      <c r="U33" s="4"/>
      <c r="V33" s="4"/>
    </row>
    <row r="34">
      <c r="A34" s="4"/>
      <c r="B34" s="4"/>
      <c r="C34" s="11"/>
      <c r="D34" s="11"/>
      <c r="E34" s="5"/>
      <c r="F34" s="5"/>
      <c r="G34" s="8">
        <f>IF(E34="","",WORKDAY(E34,'Start Here'!$B$34,'Start Here'!$B$48:$B$67))</f>
      </c>
      <c r="H34" s="11"/>
      <c r="I34" s="11"/>
      <c r="J34" s="11"/>
      <c r="K34" s="11"/>
      <c r="L34" s="11"/>
      <c r="M34" s="4"/>
      <c r="N34" s="11"/>
      <c r="O34" s="11"/>
      <c r="P34" s="4"/>
      <c r="Q34" s="5"/>
      <c r="R34" s="18">
        <f>IF(E34="","",NETWORKDAYS(E34,IF(Q34="",TODAY(),Q34),'Start Here'!$B$48:$B$67))</f>
      </c>
      <c r="S34" s="7">
        <f>IF(E34="","",IF(R34&gt;'Start Here'!$B$34,"N","Y"))</f>
      </c>
      <c r="T34" s="4"/>
      <c r="U34" s="4"/>
      <c r="V34" s="4"/>
    </row>
    <row r="35">
      <c r="A35" s="4"/>
      <c r="B35" s="4"/>
      <c r="C35" s="11"/>
      <c r="D35" s="11"/>
      <c r="E35" s="5"/>
      <c r="F35" s="5"/>
      <c r="G35" s="8">
        <f>IF(E35="","",WORKDAY(E35,'Start Here'!$B$34,'Start Here'!$B$48:$B$67))</f>
      </c>
      <c r="H35" s="11"/>
      <c r="I35" s="11"/>
      <c r="J35" s="11"/>
      <c r="K35" s="11"/>
      <c r="L35" s="11"/>
      <c r="M35" s="4"/>
      <c r="N35" s="11"/>
      <c r="O35" s="11"/>
      <c r="P35" s="4"/>
      <c r="Q35" s="5"/>
      <c r="R35" s="18">
        <f>IF(E35="","",NETWORKDAYS(E35,IF(Q35="",TODAY(),Q35),'Start Here'!$B$48:$B$67))</f>
      </c>
      <c r="S35" s="7">
        <f>IF(E35="","",IF(R35&gt;'Start Here'!$B$34,"N","Y"))</f>
      </c>
      <c r="T35" s="4"/>
      <c r="U35" s="4"/>
      <c r="V35" s="4"/>
    </row>
  </sheetData>
  <dataValidations count="9">
    <dataValidation type="list" allowBlank="1" showDropDown="0" showErrorMessage="1" errorStyle="warning" errorTitle="Check the value" error="This cell expects one of the listed values. Choose from the list or record the reason for a different entry." sqref="C6:C35">
      <formula1>Lists!$E$2:$E$3</formula1>
    </dataValidation>
    <dataValidation type="list" allowBlank="1" showDropDown="0" showErrorMessage="1" errorStyle="warning" errorTitle="Check the value" error="This cell expects one of the listed values. Choose from the list or record the reason for a different entry." sqref="D6:D35">
      <formula1>Lists!$M$2:$M$4</formula1>
    </dataValidation>
    <dataValidation type="list" allowBlank="1" showDropDown="0" showErrorMessage="1" errorStyle="warning" errorTitle="Check the value" error="This cell expects one of the listed values. Choose from the list or record the reason for a different entry." sqref="H6:H35">
      <formula1>Lists!$N$2:$N$3</formula1>
    </dataValidation>
    <dataValidation type="list" allowBlank="1" showDropDown="0" showErrorMessage="1" errorStyle="warning" errorTitle="Check the value" error="This cell expects one of the listed values. Choose from the list or record the reason for a different entry." sqref="I6:I35">
      <formula1>Lists!$O$2:$O$4</formula1>
    </dataValidation>
    <dataValidation type="list" allowBlank="1" showDropDown="0" showErrorMessage="1" errorStyle="warning" errorTitle="Check the value" error="This cell expects one of the listed values. Choose from the list or record the reason for a different entry." sqref="J6:J35">
      <formula1>Lists!$H$2:$H$7</formula1>
    </dataValidation>
    <dataValidation type="list" allowBlank="1" showDropDown="0" showErrorMessage="1" errorStyle="warning" errorTitle="Check the value" error="This cell expects one of the listed values. Choose from the list or record the reason for a different entry." sqref="K6:K35">
      <formula1>Lists!$O$2:$O$4</formula1>
    </dataValidation>
    <dataValidation type="list" allowBlank="1" showDropDown="0" showErrorMessage="1" errorStyle="warning" errorTitle="Check the value" error="This cell expects one of the listed values. Choose from the list or record the reason for a different entry." sqref="L6:L35">
      <formula1>Lists!$N$2:$N$3</formula1>
    </dataValidation>
    <dataValidation type="list" allowBlank="1" showDropDown="0" showErrorMessage="1" errorStyle="warning" errorTitle="Check the value" error="This cell expects one of the listed values. Choose from the list or record the reason for a different entry." sqref="N6:N35">
      <formula1>Lists!$N$2:$N$3</formula1>
    </dataValidation>
    <dataValidation type="list" allowBlank="1" showDropDown="0" showErrorMessage="1" errorStyle="warning" errorTitle="Check the value" error="This cell expects one of the listed values. Choose from the list or record the reason for a different entry." sqref="O6:O35">
      <formula1>Lists!$W$2:$W$7</formula1>
    </dataValidation>
  </dataValidations>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tabColor rgb="FF1F3864"/>
    <pageSetUpPr fitToPage="1"/>
  </sheetPr>
  <dimension ref="A1:BK65"/>
  <sheetViews>
    <sheetView showGridLines="0" workbookViewId="0">
      <pane xSplit="2" ySplit="5" topLeftCell="C6" activePane="bottomRight" state="frozen"/>
      <selection pane="bottomRight" activeCell="C6" sqref="C6"/>
    </sheetView>
  </sheetViews>
  <sheetFormatPr defaultRowHeight="15"/>
  <cols>
    <col min="1" max="1" width="22" customWidth="1"/>
    <col min="2" max="2" width="22" customWidth="1"/>
    <col min="3" max="3" width="22" customWidth="1"/>
    <col min="4" max="4" width="22" customWidth="1"/>
    <col min="5" max="5" width="16" customWidth="1"/>
    <col min="6" max="6" width="16" customWidth="1"/>
    <col min="7" max="7" width="22" customWidth="1"/>
    <col min="8" max="8" width="16" customWidth="1"/>
    <col min="9" max="9" width="22" customWidth="1"/>
    <col min="10" max="10" width="16" customWidth="1"/>
    <col min="11" max="11" width="16" customWidth="1"/>
    <col min="12" max="12" width="16" customWidth="1"/>
    <col min="13" max="13" width="16" customWidth="1"/>
    <col min="14" max="14" width="16" customWidth="1"/>
    <col min="15" max="15" width="16" customWidth="1"/>
    <col min="16" max="16" width="16" customWidth="1"/>
    <col min="17" max="17" width="16" customWidth="1"/>
    <col min="18" max="18" width="16" customWidth="1"/>
    <col min="19" max="19" width="16" customWidth="1"/>
    <col min="20" max="20" width="16" customWidth="1"/>
    <col min="21" max="21" width="16" customWidth="1"/>
    <col min="22" max="22" width="16" customWidth="1"/>
    <col min="23" max="23" width="16" customWidth="1"/>
    <col min="24" max="24" width="16" customWidth="1"/>
    <col min="25" max="25" width="16" customWidth="1"/>
    <col min="26" max="26" width="16" customWidth="1"/>
    <col min="27" max="27" width="16" customWidth="1"/>
    <col min="28" max="28" width="16" customWidth="1"/>
    <col min="29" max="29" width="16" customWidth="1"/>
    <col min="30" max="30" width="16" customWidth="1"/>
    <col min="31" max="31" width="16" customWidth="1"/>
    <col min="32" max="32" width="16" customWidth="1"/>
    <col min="33" max="33" width="16" customWidth="1"/>
    <col min="34" max="34" width="16" customWidth="1"/>
    <col min="35" max="35" width="16" customWidth="1"/>
    <col min="36" max="36" width="16" customWidth="1"/>
    <col min="37" max="37" width="16" customWidth="1"/>
    <col min="38" max="38" width="16" customWidth="1"/>
    <col min="39" max="39" width="16" customWidth="1"/>
    <col min="40" max="40" width="16" customWidth="1"/>
    <col min="41" max="41" width="16" customWidth="1"/>
    <col min="42" max="42" width="16" customWidth="1"/>
    <col min="43" max="43" width="16" customWidth="1"/>
    <col min="44" max="44" width="16" customWidth="1"/>
    <col min="45" max="45" width="16" customWidth="1"/>
    <col min="46" max="46" width="16" customWidth="1"/>
    <col min="47" max="47" width="16" customWidth="1"/>
    <col min="48" max="48" width="22" customWidth="1"/>
    <col min="49" max="49" width="14" customWidth="1"/>
    <col min="50" max="50" width="14" customWidth="1"/>
    <col min="51" max="51" width="14" customWidth="1"/>
    <col min="52" max="52" width="14" customWidth="1"/>
    <col min="53" max="53" width="30" customWidth="1"/>
    <col min="54" max="54" width="16" customWidth="1"/>
    <col min="55" max="55" width="24" customWidth="1"/>
    <col min="56" max="56" width="28" customWidth="1"/>
    <col min="57" max="57" width="14" customWidth="1"/>
    <col min="58" max="58" width="14" customWidth="1"/>
    <col min="59" max="59" width="16" customWidth="1"/>
    <col min="60" max="60" width="16" customWidth="1"/>
    <col min="61" max="61" width="12" customWidth="1"/>
    <col min="62" max="62" width="16" customWidth="1"/>
    <col min="63" max="63" width="40" customWidth="1"/>
  </cols>
  <sheetData>
    <row r="1">
      <c r="A1" s="1" t="inlineStr">
        <is>
          <t xml:space="preserve">S3 · Sector Submissions (Annex H dataset, received from each utility’s K2 Sector Submission)</t>
        </is>
      </c>
    </row>
    <row r="2" ht="30" customHeight="1">
      <c r="A2" s="2" t="inlineStr">
        <is>
          <t xml:space="preserve">Framework secretariat · Protocol Sections 26.1, 26.2 and 26.3; Annex H. Columns A to AV reproduce the utility Toolkit sheet “K2 Sector Submission” (revision 1, 48 fields) field-for-field, in K2 row order, one row per utility per period. Row 4 shows each field’s Annex H frequency. Utility-identifiable data is shared only between the utility and the Adopting Body (26.3); Metro Power does not hold or receive utility-identifiable sector reporting data unless the utility concerned agrees in writing (30.5). Figures that cannot be verified are marked as such and excluded from benchmarks (26.2).</t>
        </is>
      </c>
    </row>
    <row r="3">
      <c r="A3" s="13" t="inlineStr">
        <is>
          <t xml:space="preserve">Legend: yellow cells with blue text = enter data · white/grey cells = labels or formulas (do not overwrite) · rows marked EXAMPLE show the expected format; delete or overwrite them.</t>
        </is>
      </c>
    </row>
    <row r="4">
      <c r="A4" s="12" t="inlineStr">
        <is>
          <t xml:space="preserve">Each submission</t>
        </is>
      </c>
      <c r="B4" s="12" t="inlineStr">
        <is>
          <t xml:space="preserve">Each submission</t>
        </is>
      </c>
      <c r="C4" s="12" t="inlineStr">
        <is>
          <t xml:space="preserve">Each submission</t>
        </is>
      </c>
      <c r="D4" s="12" t="inlineStr">
        <is>
          <t xml:space="preserve">Each submission</t>
        </is>
      </c>
      <c r="E4" s="12" t="inlineStr">
        <is>
          <t xml:space="preserve">Each submission</t>
        </is>
      </c>
      <c r="F4" s="12" t="inlineStr">
        <is>
          <t xml:space="preserve">Each submission</t>
        </is>
      </c>
      <c r="G4" s="12" t="inlineStr">
        <is>
          <t xml:space="preserve">Each submission</t>
        </is>
      </c>
      <c r="H4" s="12" t="inlineStr">
        <is>
          <t xml:space="preserve">Each submission</t>
        </is>
      </c>
      <c r="I4" s="12" t="inlineStr">
        <is>
          <t xml:space="preserve">Each submission</t>
        </is>
      </c>
      <c r="J4" s="12" t="inlineStr">
        <is>
          <t xml:space="preserve">At each gate</t>
        </is>
      </c>
      <c r="K4" s="12" t="inlineStr">
        <is>
          <t xml:space="preserve">At each gate</t>
        </is>
      </c>
      <c r="L4" s="12" t="inlineStr">
        <is>
          <t xml:space="preserve">First submission after Gate 2; updated at Gate 4</t>
        </is>
      </c>
      <c r="M4" s="12" t="inlineStr">
        <is>
          <t xml:space="preserve">First submission after Gate 2; updated at Gate 4</t>
        </is>
      </c>
      <c r="N4" s="12" t="inlineStr">
        <is>
          <t xml:space="preserve">First submission after Gate 2; updated at Gate 4</t>
        </is>
      </c>
      <c r="O4" s="12" t="inlineStr">
        <is>
          <t xml:space="preserve">First submission after Gate 2; updated at Gate 4</t>
        </is>
      </c>
      <c r="P4" s="12" t="inlineStr">
        <is>
          <t xml:space="preserve">First submission after Gate 2; updated at Gate 4</t>
        </is>
      </c>
      <c r="Q4" s="12" t="inlineStr">
        <is>
          <t xml:space="preserve">Quarterly</t>
        </is>
      </c>
      <c r="R4" s="12" t="inlineStr">
        <is>
          <t xml:space="preserve">Quarterly</t>
        </is>
      </c>
      <c r="S4" s="12" t="inlineStr">
        <is>
          <t xml:space="preserve">Quarterly</t>
        </is>
      </c>
      <c r="T4" s="12" t="inlineStr">
        <is>
          <t xml:space="preserve">Quarterly</t>
        </is>
      </c>
      <c r="U4" s="12" t="inlineStr">
        <is>
          <t xml:space="preserve">Quarterly</t>
        </is>
      </c>
      <c r="V4" s="12" t="inlineStr">
        <is>
          <t xml:space="preserve">Quarterly</t>
        </is>
      </c>
      <c r="W4" s="12" t="inlineStr">
        <is>
          <t xml:space="preserve">Quarterly</t>
        </is>
      </c>
      <c r="X4" s="12" t="inlineStr">
        <is>
          <t xml:space="preserve">Quarterly</t>
        </is>
      </c>
      <c r="Y4" s="12" t="inlineStr">
        <is>
          <t xml:space="preserve">Quarterly</t>
        </is>
      </c>
      <c r="Z4" s="12" t="inlineStr">
        <is>
          <t xml:space="preserve">Quarterly</t>
        </is>
      </c>
      <c r="AA4" s="12" t="inlineStr">
        <is>
          <t xml:space="preserve">Quarterly</t>
        </is>
      </c>
      <c r="AB4" s="12" t="inlineStr">
        <is>
          <t xml:space="preserve">Quarterly</t>
        </is>
      </c>
      <c r="AC4" s="12" t="inlineStr">
        <is>
          <t xml:space="preserve">Quarterly</t>
        </is>
      </c>
      <c r="AD4" s="12" t="inlineStr">
        <is>
          <t xml:space="preserve">Quarterly</t>
        </is>
      </c>
      <c r="AE4" s="12" t="inlineStr">
        <is>
          <t xml:space="preserve">Quarterly</t>
        </is>
      </c>
      <c r="AF4" s="12" t="inlineStr">
        <is>
          <t xml:space="preserve">Quarterly</t>
        </is>
      </c>
      <c r="AG4" s="12" t="inlineStr">
        <is>
          <t xml:space="preserve">Quarterly</t>
        </is>
      </c>
      <c r="AH4" s="12" t="inlineStr">
        <is>
          <t xml:space="preserve">Quarterly</t>
        </is>
      </c>
      <c r="AI4" s="12" t="inlineStr">
        <is>
          <t xml:space="preserve">Quarterly during rollout; annually after</t>
        </is>
      </c>
      <c r="AJ4" s="12" t="inlineStr">
        <is>
          <t xml:space="preserve">Quarterly during rollout; annually after</t>
        </is>
      </c>
      <c r="AK4" s="12" t="inlineStr">
        <is>
          <t xml:space="preserve">Quarterly during rollout; annually after</t>
        </is>
      </c>
      <c r="AL4" s="12" t="inlineStr">
        <is>
          <t xml:space="preserve">Quarterly during rollout; annually after</t>
        </is>
      </c>
      <c r="AM4" s="12" t="inlineStr">
        <is>
          <t xml:space="preserve">Quarterly during rollout; annually after</t>
        </is>
      </c>
      <c r="AN4" s="12" t="inlineStr">
        <is>
          <t xml:space="preserve">Quarterly during rollout; annually after</t>
        </is>
      </c>
      <c r="AO4" s="12" t="inlineStr">
        <is>
          <t xml:space="preserve">Quarterly</t>
        </is>
      </c>
      <c r="AP4" s="12" t="inlineStr">
        <is>
          <t xml:space="preserve">Each submission</t>
        </is>
      </c>
      <c r="AQ4" s="12" t="inlineStr">
        <is>
          <t xml:space="preserve">At each gate</t>
        </is>
      </c>
      <c r="AR4" s="12" t="inlineStr">
        <is>
          <t xml:space="preserve">At each gate</t>
        </is>
      </c>
      <c r="AS4" s="12" t="inlineStr">
        <is>
          <t xml:space="preserve">At each gate</t>
        </is>
      </c>
      <c r="AT4" s="12" t="inlineStr">
        <is>
          <t xml:space="preserve">At each gate</t>
        </is>
      </c>
      <c r="AU4" s="12" t="inlineStr">
        <is>
          <t xml:space="preserve">At each gate</t>
        </is>
      </c>
      <c r="AV4" s="12" t="inlineStr">
        <is>
          <t xml:space="preserve">Each submission</t>
        </is>
      </c>
      <c r="AW4" s="12" t="inlineStr">
        <is>
          <t xml:space="preserve">Sector-side columns (derived)</t>
        </is>
      </c>
    </row>
    <row r="5">
      <c r="A5" s="3" t="inlineStr">
        <is>
          <t xml:space="preserve">Utility</t>
        </is>
      </c>
      <c r="B5" s="3" t="inlineStr">
        <is>
          <t xml:space="preserve">Period (e.g., 2026-Q4)</t>
        </is>
      </c>
      <c r="C5" s="3" t="inlineStr">
        <is>
          <t xml:space="preserve">Peer group</t>
        </is>
      </c>
      <c r="D5" s="3" t="inlineStr">
        <is>
          <t xml:space="preserve">AMPERE version followed</t>
        </is>
      </c>
      <c r="E5" s="3" t="inlineStr">
        <is>
          <t xml:space="preserve">Current stage</t>
        </is>
      </c>
      <c r="F5" s="3" t="inlineStr">
        <is>
          <t xml:space="preserve">Connections served</t>
        </is>
      </c>
      <c r="G5" s="3" t="inlineStr">
        <is>
          <t xml:space="preserve">Last gate and outcome</t>
        </is>
      </c>
      <c r="H5" s="3" t="inlineStr">
        <is>
          <t xml:space="preserve">Last gate decision date</t>
        </is>
      </c>
      <c r="I5" s="3" t="inlineStr">
        <is>
          <t xml:space="preserve">Next gate and planned date</t>
        </is>
      </c>
      <c r="J5" s="3" t="inlineStr">
        <is>
          <t xml:space="preserve">Lowest readiness category score (latest)</t>
        </is>
      </c>
      <c r="K5" s="3" t="inlineStr">
        <is>
          <t xml:space="preserve">Lowest readiness category (category concerned)</t>
        </is>
      </c>
      <c r="L5" s="3" t="inlineStr">
        <is>
          <t xml:space="preserve">Baseline system loss rate</t>
        </is>
      </c>
      <c r="M5" s="3" t="inlineStr">
        <is>
          <t xml:space="preserve">Baseline estimated-bill rate</t>
        </is>
      </c>
      <c r="N5" s="3" t="inlineStr">
        <is>
          <t xml:space="preserve">Baseline billing accuracy</t>
        </is>
      </c>
      <c r="O5" s="3" t="inlineStr">
        <is>
          <t xml:space="preserve">Baseline billing-read availability</t>
        </is>
      </c>
      <c r="P5" s="3" t="inlineStr">
        <is>
          <t xml:space="preserve">Baseline complaints per 1,000 accounts</t>
        </is>
      </c>
      <c r="Q5" s="3" t="inlineStr">
        <is>
          <t xml:space="preserve">AMI meters installed (cumulative)</t>
        </is>
      </c>
      <c r="R5" s="3" t="inlineStr">
        <is>
          <t xml:space="preserve">AMI meters commissioned (cumulative)</t>
        </is>
      </c>
      <c r="S5" s="3" t="inlineStr">
        <is>
          <t xml:space="preserve">Planned meters to date (approved plan)</t>
        </is>
      </c>
      <c r="T5" s="3" t="inlineStr">
        <is>
          <t xml:space="preserve">Daily read success rate</t>
        </is>
      </c>
      <c r="U5" s="3" t="inlineStr">
        <is>
          <t xml:space="preserve">HES and MDMS availability</t>
        </is>
      </c>
      <c r="V5" s="3" t="inlineStr">
        <is>
          <t xml:space="preserve">Remote command success</t>
        </is>
      </c>
      <c r="W5" s="3" t="inlineStr">
        <is>
          <t xml:space="preserve">Billing accuracy (bills ≥90 days old)</t>
        </is>
      </c>
      <c r="X5" s="3" t="inlineStr">
        <is>
          <t xml:space="preserve">Estimated-bill rate</t>
        </is>
      </c>
      <c r="Y5" s="3" t="inlineStr">
        <is>
          <t xml:space="preserve">Complaints per 1,000 AMI accounts</t>
        </is>
      </c>
      <c r="Z5" s="3" t="inlineStr">
        <is>
          <t xml:space="preserve">Average resolution time (working days)</t>
        </is>
      </c>
      <c r="AA5" s="3" t="inlineStr">
        <is>
          <t xml:space="preserve">Meter-test turnaround (working days)</t>
        </is>
      </c>
      <c r="AB5" s="3" t="inlineStr">
        <is>
          <t xml:space="preserve">Disconnection-safeguard breaches</t>
        </is>
      </c>
      <c r="AC5" s="3" t="inlineStr">
        <is>
          <t xml:space="preserve">Prepaid self-disconnection rate</t>
        </is>
      </c>
      <c r="AD5" s="3" t="inlineStr">
        <is>
          <t xml:space="preserve">Unresolved security findings</t>
        </is>
      </c>
      <c r="AE5" s="3" t="inlineStr">
        <is>
          <t xml:space="preserve">Security incidents in period</t>
        </is>
      </c>
      <c r="AF5" s="3" t="inlineStr">
        <is>
          <t xml:space="preserve">Personal data breaches notified</t>
        </is>
      </c>
      <c r="AG5" s="3" t="inlineStr">
        <is>
          <t xml:space="preserve">Outage event capture</t>
        </is>
      </c>
      <c r="AH5" s="3" t="inlineStr">
        <is>
          <t xml:space="preserve">Post-calamity recovery (if a calamity occurred)</t>
        </is>
      </c>
      <c r="AI5" s="3" t="inlineStr">
        <is>
          <t xml:space="preserve">Capital cost to date (PHP)</t>
        </is>
      </c>
      <c r="AJ5" s="3" t="inlineStr">
        <is>
          <t xml:space="preserve">Approved capital budget (PHP)</t>
        </is>
      </c>
      <c r="AK5" s="3" t="inlineStr">
        <is>
          <t xml:space="preserve">Operating cost to date (PHP)</t>
        </is>
      </c>
      <c r="AL5" s="3" t="inlineStr">
        <is>
          <t xml:space="preserve">Approved operating budget to date (PHP)</t>
        </is>
      </c>
      <c r="AM5" s="3" t="inlineStr">
        <is>
          <t xml:space="preserve">Benefits realized to date (PHP)</t>
        </is>
      </c>
      <c r="AN5" s="3" t="inlineStr">
        <is>
          <t xml:space="preserve">Benefits in approved business case to date (PHP)</t>
        </is>
      </c>
      <c r="AO5" s="3" t="inlineStr">
        <is>
          <t xml:space="preserve">Cohorts in pause or on watch</t>
        </is>
      </c>
      <c r="AP5" s="3" t="inlineStr">
        <is>
          <t xml:space="preserve">Open gate conditions</t>
        </is>
      </c>
      <c r="AQ5" s="3" t="inlineStr">
        <is>
          <t xml:space="preserve">Approved tailoring decisions (count)</t>
        </is>
      </c>
      <c r="AR5" s="3" t="inlineStr">
        <is>
          <t xml:space="preserve">Open deviations (count)</t>
        </is>
      </c>
      <c r="AS5" s="3" t="inlineStr">
        <is>
          <t xml:space="preserve">Latest independent review rating</t>
        </is>
      </c>
      <c r="AT5" s="3" t="inlineStr">
        <is>
          <t xml:space="preserve">Independent review rating at Gate 2</t>
        </is>
      </c>
      <c r="AU5" s="3" t="inlineStr">
        <is>
          <t xml:space="preserve">Independent review rating at Gate 4</t>
        </is>
      </c>
      <c r="AV5" s="3" t="inlineStr">
        <is>
          <t xml:space="preserve">Certified by (name, title, date)</t>
        </is>
      </c>
      <c r="AW5" s="3" t="inlineStr">
        <is>
          <t xml:space="preserve">Submission ID</t>
        </is>
      </c>
      <c r="AX5" s="3" t="inlineStr">
        <is>
          <t xml:space="preserve">Date received</t>
        </is>
      </c>
      <c r="AY5" s="3" t="inlineStr">
        <is>
          <t xml:space="preserve">Certified? (GM or delegate, Section 26.2)</t>
        </is>
      </c>
      <c r="AZ5" s="3" t="inlineStr">
        <is>
          <t xml:space="preserve">Selected for audit this year? (26.2)</t>
        </is>
      </c>
      <c r="BA5" s="3" t="inlineStr">
        <is>
          <t xml:space="preserve">Figures that could not be verified</t>
        </is>
      </c>
      <c r="BB5" s="3" t="inlineStr">
        <is>
          <t xml:space="preserve">Include in benchmark? (26.2)</t>
        </is>
      </c>
      <c r="BC5" s="3" t="inlineStr">
        <is>
          <t xml:space="preserve">Last gate (split from column G)</t>
        </is>
      </c>
      <c r="BD5" s="3" t="inlineStr">
        <is>
          <t xml:space="preserve">Last gate outcome (split from column G; Annex B.1 values)</t>
        </is>
      </c>
      <c r="BE5" s="3" t="inlineStr">
        <is>
          <t xml:space="preserve">Peer group: size band</t>
        </is>
      </c>
      <c r="BF5" s="3" t="inlineStr">
        <is>
          <t xml:space="preserve">Peer group: grid-connected or off-grid</t>
        </is>
      </c>
      <c r="BG5" s="3" t="inlineStr">
        <is>
          <t xml:space="preserve">Peer group: dominant communication technology</t>
        </is>
      </c>
      <c r="BH5" s="3" t="inlineStr">
        <is>
          <t xml:space="preserve">Submission due date (set by the secretariat; the Protocol states the frequency, not a deadline)</t>
        </is>
      </c>
      <c r="BI5" s="3" t="inlineStr">
        <is>
          <t xml:space="preserve">Submission overdue?</t>
        </is>
      </c>
      <c r="BJ5" s="3" t="inlineStr">
        <is>
          <t xml:space="preserve">Each-submission items not supplied (count; Annex H frequency row 4)</t>
        </is>
      </c>
      <c r="BK5" s="3" t="inlineStr">
        <is>
          <t xml:space="preserve">Notes</t>
        </is>
      </c>
    </row>
    <row r="6">
      <c r="A6" s="4" t="inlineStr">
        <is>
          <t xml:space="preserve">EXAMPLE Utility A</t>
        </is>
      </c>
      <c r="B6" s="4" t="inlineStr">
        <is>
          <t xml:space="preserve">2026-Q3</t>
        </is>
      </c>
      <c r="C6" s="4" t="inlineStr">
        <is>
          <t xml:space="preserve">Small EC, grid-connected, RF mesh</t>
        </is>
      </c>
      <c r="D6" s="4" t="inlineStr">
        <is>
          <t xml:space="preserve">5.1</t>
        </is>
      </c>
      <c r="E6" s="11" t="inlineStr">
        <is>
          <t xml:space="preserve">P: Pilot</t>
        </is>
      </c>
      <c r="F6" s="6">
        <v>48000</v>
      </c>
      <c r="G6" s="4" t="inlineStr">
        <is>
          <t xml:space="preserve">Gate 2: Pilot approval (Approve as proposed)</t>
        </is>
      </c>
      <c r="H6" s="5">
        <v>46146.0</v>
      </c>
      <c r="I6" s="4" t="inlineStr">
        <is>
          <t xml:space="preserve">Gate 3: Technical acceptance; 2026-12-15</t>
        </is>
      </c>
      <c r="J6" s="6">
        <v>3</v>
      </c>
      <c r="K6" s="11" t="inlineStr">
        <is>
          <t xml:space="preserve">Communications</t>
        </is>
      </c>
      <c r="L6" s="16">
        <v>0.142</v>
      </c>
      <c r="M6" s="16">
        <v>0.061</v>
      </c>
      <c r="N6" s="16">
        <v>0.972</v>
      </c>
      <c r="O6" s="16">
        <v>0.965</v>
      </c>
      <c r="P6" s="19">
        <v>4.2</v>
      </c>
      <c r="Q6" s="6">
        <v>1200</v>
      </c>
      <c r="R6" s="6">
        <v>1150</v>
      </c>
      <c r="S6" s="6">
        <v>1200</v>
      </c>
      <c r="T6" s="16">
        <v>0.985</v>
      </c>
      <c r="U6" s="16">
        <v>0.996</v>
      </c>
      <c r="V6" s="16">
        <v>0.97</v>
      </c>
      <c r="W6" s="16"/>
      <c r="X6" s="16"/>
      <c r="Y6" s="19">
        <v>2.1</v>
      </c>
      <c r="Z6" s="19">
        <v>5.5</v>
      </c>
      <c r="AA6" s="19">
        <v>8</v>
      </c>
      <c r="AB6" s="6">
        <v>0</v>
      </c>
      <c r="AC6" s="16"/>
      <c r="AD6" s="6">
        <v>1</v>
      </c>
      <c r="AE6" s="6">
        <v>0</v>
      </c>
      <c r="AF6" s="6">
        <v>0</v>
      </c>
      <c r="AG6" s="16">
        <v>0.9</v>
      </c>
      <c r="AH6" s="16"/>
      <c r="AI6" s="17">
        <v>38000000</v>
      </c>
      <c r="AJ6" s="17">
        <v>42000000</v>
      </c>
      <c r="AK6" s="17">
        <v>3500000</v>
      </c>
      <c r="AL6" s="17">
        <v>4000000</v>
      </c>
      <c r="AM6" s="17">
        <v>0</v>
      </c>
      <c r="AN6" s="17">
        <v>0</v>
      </c>
      <c r="AO6" s="6">
        <v>0</v>
      </c>
      <c r="AP6" s="6">
        <v>1</v>
      </c>
      <c r="AQ6" s="6">
        <v>2</v>
      </c>
      <c r="AR6" s="6">
        <v>0</v>
      </c>
      <c r="AS6" s="11" t="inlineStr">
        <is>
          <t xml:space="preserve">Green/Amber</t>
        </is>
      </c>
      <c r="AT6" s="11" t="inlineStr">
        <is>
          <t xml:space="preserve">Green/Amber</t>
        </is>
      </c>
      <c r="AU6" s="11" t="inlineStr">
        <is>
          <t xml:space="preserve"/>
        </is>
      </c>
      <c r="AV6" s="4" t="inlineStr">
        <is>
          <t xml:space="preserve">EXAMPLE GM, 2026-09-10</t>
        </is>
      </c>
      <c r="AW6" s="4" t="inlineStr">
        <is>
          <t xml:space="preserve">EXAMPLE SB-0001</t>
        </is>
      </c>
      <c r="AX6" s="5">
        <v>46277.0</v>
      </c>
      <c r="AY6" s="11" t="inlineStr">
        <is>
          <t xml:space="preserve">Y</t>
        </is>
      </c>
      <c r="AZ6" s="11" t="inlineStr">
        <is>
          <t xml:space="preserve">N</t>
        </is>
      </c>
      <c r="BA6" s="4" t="inlineStr">
        <is>
          <t xml:space="preserve"/>
        </is>
      </c>
      <c r="BB6" s="11" t="inlineStr">
        <is>
          <t xml:space="preserve">Y</t>
        </is>
      </c>
      <c r="BC6" s="11" t="inlineStr">
        <is>
          <t xml:space="preserve">Gate 2: Pilot approval</t>
        </is>
      </c>
      <c r="BD6" s="11" t="inlineStr">
        <is>
          <t xml:space="preserve">Approve as proposed</t>
        </is>
      </c>
      <c r="BE6" s="4" t="inlineStr">
        <is>
          <t xml:space="preserve">Small</t>
        </is>
      </c>
      <c r="BF6" s="11" t="inlineStr">
        <is>
          <t xml:space="preserve">Grid-connected</t>
        </is>
      </c>
      <c r="BG6" s="4" t="inlineStr">
        <is>
          <t xml:space="preserve">RF mesh</t>
        </is>
      </c>
      <c r="BH6" s="5">
        <v>46295.0</v>
      </c>
      <c r="BI6" s="7">
        <f>IF(BH6="","",IF(AND(BH6&lt;TODAY(),AX6=""),"Y","N"))</f>
      </c>
      <c r="BJ6" s="18">
        <f>IF($A6="","",SUMPRODUCT(($A$4:$AV$4="Each submission")*(A6:AV6="")))</f>
      </c>
      <c r="BK6" s="4" t="inlineStr">
        <is>
          <t xml:space="preserve">Example row: illustrative figures only; delete or overwrite.</t>
        </is>
      </c>
    </row>
    <row r="7">
      <c r="A7" s="4"/>
      <c r="B7" s="4"/>
      <c r="C7" s="4"/>
      <c r="D7" s="4"/>
      <c r="E7" s="11"/>
      <c r="F7" s="6"/>
      <c r="G7" s="4"/>
      <c r="H7" s="5"/>
      <c r="I7" s="4"/>
      <c r="J7" s="6"/>
      <c r="K7" s="11"/>
      <c r="L7" s="16"/>
      <c r="M7" s="16"/>
      <c r="N7" s="16"/>
      <c r="O7" s="16"/>
      <c r="P7" s="19"/>
      <c r="Q7" s="6"/>
      <c r="R7" s="6"/>
      <c r="S7" s="6"/>
      <c r="T7" s="16"/>
      <c r="U7" s="16"/>
      <c r="V7" s="16"/>
      <c r="W7" s="16"/>
      <c r="X7" s="16"/>
      <c r="Y7" s="19"/>
      <c r="Z7" s="19"/>
      <c r="AA7" s="19"/>
      <c r="AB7" s="6"/>
      <c r="AC7" s="16"/>
      <c r="AD7" s="6"/>
      <c r="AE7" s="6"/>
      <c r="AF7" s="6"/>
      <c r="AG7" s="16"/>
      <c r="AH7" s="16"/>
      <c r="AI7" s="17"/>
      <c r="AJ7" s="17"/>
      <c r="AK7" s="17"/>
      <c r="AL7" s="17"/>
      <c r="AM7" s="17"/>
      <c r="AN7" s="17"/>
      <c r="AO7" s="6"/>
      <c r="AP7" s="6"/>
      <c r="AQ7" s="6"/>
      <c r="AR7" s="6"/>
      <c r="AS7" s="11"/>
      <c r="AT7" s="11"/>
      <c r="AU7" s="11"/>
      <c r="AV7" s="4"/>
      <c r="AW7" s="4"/>
      <c r="AX7" s="5"/>
      <c r="AY7" s="11"/>
      <c r="AZ7" s="11"/>
      <c r="BA7" s="4"/>
      <c r="BB7" s="11"/>
      <c r="BC7" s="11"/>
      <c r="BD7" s="11"/>
      <c r="BE7" s="4"/>
      <c r="BF7" s="11"/>
      <c r="BG7" s="4"/>
      <c r="BH7" s="5"/>
      <c r="BI7" s="7">
        <f>IF(BH7="","",IF(AND(BH7&lt;TODAY(),AX7=""),"Y","N"))</f>
      </c>
      <c r="BJ7" s="18">
        <f>IF($A7="","",SUMPRODUCT(($A$4:$AV$4="Each submission")*(A7:AV7="")))</f>
      </c>
      <c r="BK7" s="4"/>
    </row>
    <row r="8">
      <c r="A8" s="4"/>
      <c r="B8" s="4"/>
      <c r="C8" s="4"/>
      <c r="D8" s="4"/>
      <c r="E8" s="11"/>
      <c r="F8" s="6"/>
      <c r="G8" s="4"/>
      <c r="H8" s="5"/>
      <c r="I8" s="4"/>
      <c r="J8" s="6"/>
      <c r="K8" s="11"/>
      <c r="L8" s="16"/>
      <c r="M8" s="16"/>
      <c r="N8" s="16"/>
      <c r="O8" s="16"/>
      <c r="P8" s="19"/>
      <c r="Q8" s="6"/>
      <c r="R8" s="6"/>
      <c r="S8" s="6"/>
      <c r="T8" s="16"/>
      <c r="U8" s="16"/>
      <c r="V8" s="16"/>
      <c r="W8" s="16"/>
      <c r="X8" s="16"/>
      <c r="Y8" s="19"/>
      <c r="Z8" s="19"/>
      <c r="AA8" s="19"/>
      <c r="AB8" s="6"/>
      <c r="AC8" s="16"/>
      <c r="AD8" s="6"/>
      <c r="AE8" s="6"/>
      <c r="AF8" s="6"/>
      <c r="AG8" s="16"/>
      <c r="AH8" s="16"/>
      <c r="AI8" s="17"/>
      <c r="AJ8" s="17"/>
      <c r="AK8" s="17"/>
      <c r="AL8" s="17"/>
      <c r="AM8" s="17"/>
      <c r="AN8" s="17"/>
      <c r="AO8" s="6"/>
      <c r="AP8" s="6"/>
      <c r="AQ8" s="6"/>
      <c r="AR8" s="6"/>
      <c r="AS8" s="11"/>
      <c r="AT8" s="11"/>
      <c r="AU8" s="11"/>
      <c r="AV8" s="4"/>
      <c r="AW8" s="4"/>
      <c r="AX8" s="5"/>
      <c r="AY8" s="11"/>
      <c r="AZ8" s="11"/>
      <c r="BA8" s="4"/>
      <c r="BB8" s="11"/>
      <c r="BC8" s="11"/>
      <c r="BD8" s="11"/>
      <c r="BE8" s="4"/>
      <c r="BF8" s="11"/>
      <c r="BG8" s="4"/>
      <c r="BH8" s="5"/>
      <c r="BI8" s="7">
        <f>IF(BH8="","",IF(AND(BH8&lt;TODAY(),AX8=""),"Y","N"))</f>
      </c>
      <c r="BJ8" s="18">
        <f>IF($A8="","",SUMPRODUCT(($A$4:$AV$4="Each submission")*(A8:AV8="")))</f>
      </c>
      <c r="BK8" s="4"/>
    </row>
    <row r="9">
      <c r="A9" s="4"/>
      <c r="B9" s="4"/>
      <c r="C9" s="4"/>
      <c r="D9" s="4"/>
      <c r="E9" s="11"/>
      <c r="F9" s="6"/>
      <c r="G9" s="4"/>
      <c r="H9" s="5"/>
      <c r="I9" s="4"/>
      <c r="J9" s="6"/>
      <c r="K9" s="11"/>
      <c r="L9" s="16"/>
      <c r="M9" s="16"/>
      <c r="N9" s="16"/>
      <c r="O9" s="16"/>
      <c r="P9" s="19"/>
      <c r="Q9" s="6"/>
      <c r="R9" s="6"/>
      <c r="S9" s="6"/>
      <c r="T9" s="16"/>
      <c r="U9" s="16"/>
      <c r="V9" s="16"/>
      <c r="W9" s="16"/>
      <c r="X9" s="16"/>
      <c r="Y9" s="19"/>
      <c r="Z9" s="19"/>
      <c r="AA9" s="19"/>
      <c r="AB9" s="6"/>
      <c r="AC9" s="16"/>
      <c r="AD9" s="6"/>
      <c r="AE9" s="6"/>
      <c r="AF9" s="6"/>
      <c r="AG9" s="16"/>
      <c r="AH9" s="16"/>
      <c r="AI9" s="17"/>
      <c r="AJ9" s="17"/>
      <c r="AK9" s="17"/>
      <c r="AL9" s="17"/>
      <c r="AM9" s="17"/>
      <c r="AN9" s="17"/>
      <c r="AO9" s="6"/>
      <c r="AP9" s="6"/>
      <c r="AQ9" s="6"/>
      <c r="AR9" s="6"/>
      <c r="AS9" s="11"/>
      <c r="AT9" s="11"/>
      <c r="AU9" s="11"/>
      <c r="AV9" s="4"/>
      <c r="AW9" s="4"/>
      <c r="AX9" s="5"/>
      <c r="AY9" s="11"/>
      <c r="AZ9" s="11"/>
      <c r="BA9" s="4"/>
      <c r="BB9" s="11"/>
      <c r="BC9" s="11"/>
      <c r="BD9" s="11"/>
      <c r="BE9" s="4"/>
      <c r="BF9" s="11"/>
      <c r="BG9" s="4"/>
      <c r="BH9" s="5"/>
      <c r="BI9" s="7">
        <f>IF(BH9="","",IF(AND(BH9&lt;TODAY(),AX9=""),"Y","N"))</f>
      </c>
      <c r="BJ9" s="18">
        <f>IF($A9="","",SUMPRODUCT(($A$4:$AV$4="Each submission")*(A9:AV9="")))</f>
      </c>
      <c r="BK9" s="4"/>
    </row>
    <row r="10">
      <c r="A10" s="4"/>
      <c r="B10" s="4"/>
      <c r="C10" s="4"/>
      <c r="D10" s="4"/>
      <c r="E10" s="11"/>
      <c r="F10" s="6"/>
      <c r="G10" s="4"/>
      <c r="H10" s="5"/>
      <c r="I10" s="4"/>
      <c r="J10" s="6"/>
      <c r="K10" s="11"/>
      <c r="L10" s="16"/>
      <c r="M10" s="16"/>
      <c r="N10" s="16"/>
      <c r="O10" s="16"/>
      <c r="P10" s="19"/>
      <c r="Q10" s="6"/>
      <c r="R10" s="6"/>
      <c r="S10" s="6"/>
      <c r="T10" s="16"/>
      <c r="U10" s="16"/>
      <c r="V10" s="16"/>
      <c r="W10" s="16"/>
      <c r="X10" s="16"/>
      <c r="Y10" s="19"/>
      <c r="Z10" s="19"/>
      <c r="AA10" s="19"/>
      <c r="AB10" s="6"/>
      <c r="AC10" s="16"/>
      <c r="AD10" s="6"/>
      <c r="AE10" s="6"/>
      <c r="AF10" s="6"/>
      <c r="AG10" s="16"/>
      <c r="AH10" s="16"/>
      <c r="AI10" s="17"/>
      <c r="AJ10" s="17"/>
      <c r="AK10" s="17"/>
      <c r="AL10" s="17"/>
      <c r="AM10" s="17"/>
      <c r="AN10" s="17"/>
      <c r="AO10" s="6"/>
      <c r="AP10" s="6"/>
      <c r="AQ10" s="6"/>
      <c r="AR10" s="6"/>
      <c r="AS10" s="11"/>
      <c r="AT10" s="11"/>
      <c r="AU10" s="11"/>
      <c r="AV10" s="4"/>
      <c r="AW10" s="4"/>
      <c r="AX10" s="5"/>
      <c r="AY10" s="11"/>
      <c r="AZ10" s="11"/>
      <c r="BA10" s="4"/>
      <c r="BB10" s="11"/>
      <c r="BC10" s="11"/>
      <c r="BD10" s="11"/>
      <c r="BE10" s="4"/>
      <c r="BF10" s="11"/>
      <c r="BG10" s="4"/>
      <c r="BH10" s="5"/>
      <c r="BI10" s="7">
        <f>IF(BH10="","",IF(AND(BH10&lt;TODAY(),AX10=""),"Y","N"))</f>
      </c>
      <c r="BJ10" s="18">
        <f>IF($A10="","",SUMPRODUCT(($A$4:$AV$4="Each submission")*(A10:AV10="")))</f>
      </c>
      <c r="BK10" s="4"/>
    </row>
    <row r="11">
      <c r="A11" s="4"/>
      <c r="B11" s="4"/>
      <c r="C11" s="4"/>
      <c r="D11" s="4"/>
      <c r="E11" s="11"/>
      <c r="F11" s="6"/>
      <c r="G11" s="4"/>
      <c r="H11" s="5"/>
      <c r="I11" s="4"/>
      <c r="J11" s="6"/>
      <c r="K11" s="11"/>
      <c r="L11" s="16"/>
      <c r="M11" s="16"/>
      <c r="N11" s="16"/>
      <c r="O11" s="16"/>
      <c r="P11" s="19"/>
      <c r="Q11" s="6"/>
      <c r="R11" s="6"/>
      <c r="S11" s="6"/>
      <c r="T11" s="16"/>
      <c r="U11" s="16"/>
      <c r="V11" s="16"/>
      <c r="W11" s="16"/>
      <c r="X11" s="16"/>
      <c r="Y11" s="19"/>
      <c r="Z11" s="19"/>
      <c r="AA11" s="19"/>
      <c r="AB11" s="6"/>
      <c r="AC11" s="16"/>
      <c r="AD11" s="6"/>
      <c r="AE11" s="6"/>
      <c r="AF11" s="6"/>
      <c r="AG11" s="16"/>
      <c r="AH11" s="16"/>
      <c r="AI11" s="17"/>
      <c r="AJ11" s="17"/>
      <c r="AK11" s="17"/>
      <c r="AL11" s="17"/>
      <c r="AM11" s="17"/>
      <c r="AN11" s="17"/>
      <c r="AO11" s="6"/>
      <c r="AP11" s="6"/>
      <c r="AQ11" s="6"/>
      <c r="AR11" s="6"/>
      <c r="AS11" s="11"/>
      <c r="AT11" s="11"/>
      <c r="AU11" s="11"/>
      <c r="AV11" s="4"/>
      <c r="AW11" s="4"/>
      <c r="AX11" s="5"/>
      <c r="AY11" s="11"/>
      <c r="AZ11" s="11"/>
      <c r="BA11" s="4"/>
      <c r="BB11" s="11"/>
      <c r="BC11" s="11"/>
      <c r="BD11" s="11"/>
      <c r="BE11" s="4"/>
      <c r="BF11" s="11"/>
      <c r="BG11" s="4"/>
      <c r="BH11" s="5"/>
      <c r="BI11" s="7">
        <f>IF(BH11="","",IF(AND(BH11&lt;TODAY(),AX11=""),"Y","N"))</f>
      </c>
      <c r="BJ11" s="18">
        <f>IF($A11="","",SUMPRODUCT(($A$4:$AV$4="Each submission")*(A11:AV11="")))</f>
      </c>
      <c r="BK11" s="4"/>
    </row>
    <row r="12">
      <c r="A12" s="4"/>
      <c r="B12" s="4"/>
      <c r="C12" s="4"/>
      <c r="D12" s="4"/>
      <c r="E12" s="11"/>
      <c r="F12" s="6"/>
      <c r="G12" s="4"/>
      <c r="H12" s="5"/>
      <c r="I12" s="4"/>
      <c r="J12" s="6"/>
      <c r="K12" s="11"/>
      <c r="L12" s="16"/>
      <c r="M12" s="16"/>
      <c r="N12" s="16"/>
      <c r="O12" s="16"/>
      <c r="P12" s="19"/>
      <c r="Q12" s="6"/>
      <c r="R12" s="6"/>
      <c r="S12" s="6"/>
      <c r="T12" s="16"/>
      <c r="U12" s="16"/>
      <c r="V12" s="16"/>
      <c r="W12" s="16"/>
      <c r="X12" s="16"/>
      <c r="Y12" s="19"/>
      <c r="Z12" s="19"/>
      <c r="AA12" s="19"/>
      <c r="AB12" s="6"/>
      <c r="AC12" s="16"/>
      <c r="AD12" s="6"/>
      <c r="AE12" s="6"/>
      <c r="AF12" s="6"/>
      <c r="AG12" s="16"/>
      <c r="AH12" s="16"/>
      <c r="AI12" s="17"/>
      <c r="AJ12" s="17"/>
      <c r="AK12" s="17"/>
      <c r="AL12" s="17"/>
      <c r="AM12" s="17"/>
      <c r="AN12" s="17"/>
      <c r="AO12" s="6"/>
      <c r="AP12" s="6"/>
      <c r="AQ12" s="6"/>
      <c r="AR12" s="6"/>
      <c r="AS12" s="11"/>
      <c r="AT12" s="11"/>
      <c r="AU12" s="11"/>
      <c r="AV12" s="4"/>
      <c r="AW12" s="4"/>
      <c r="AX12" s="5"/>
      <c r="AY12" s="11"/>
      <c r="AZ12" s="11"/>
      <c r="BA12" s="4"/>
      <c r="BB12" s="11"/>
      <c r="BC12" s="11"/>
      <c r="BD12" s="11"/>
      <c r="BE12" s="4"/>
      <c r="BF12" s="11"/>
      <c r="BG12" s="4"/>
      <c r="BH12" s="5"/>
      <c r="BI12" s="7">
        <f>IF(BH12="","",IF(AND(BH12&lt;TODAY(),AX12=""),"Y","N"))</f>
      </c>
      <c r="BJ12" s="18">
        <f>IF($A12="","",SUMPRODUCT(($A$4:$AV$4="Each submission")*(A12:AV12="")))</f>
      </c>
      <c r="BK12" s="4"/>
    </row>
    <row r="13">
      <c r="A13" s="4"/>
      <c r="B13" s="4"/>
      <c r="C13" s="4"/>
      <c r="D13" s="4"/>
      <c r="E13" s="11"/>
      <c r="F13" s="6"/>
      <c r="G13" s="4"/>
      <c r="H13" s="5"/>
      <c r="I13" s="4"/>
      <c r="J13" s="6"/>
      <c r="K13" s="11"/>
      <c r="L13" s="16"/>
      <c r="M13" s="16"/>
      <c r="N13" s="16"/>
      <c r="O13" s="16"/>
      <c r="P13" s="19"/>
      <c r="Q13" s="6"/>
      <c r="R13" s="6"/>
      <c r="S13" s="6"/>
      <c r="T13" s="16"/>
      <c r="U13" s="16"/>
      <c r="V13" s="16"/>
      <c r="W13" s="16"/>
      <c r="X13" s="16"/>
      <c r="Y13" s="19"/>
      <c r="Z13" s="19"/>
      <c r="AA13" s="19"/>
      <c r="AB13" s="6"/>
      <c r="AC13" s="16"/>
      <c r="AD13" s="6"/>
      <c r="AE13" s="6"/>
      <c r="AF13" s="6"/>
      <c r="AG13" s="16"/>
      <c r="AH13" s="16"/>
      <c r="AI13" s="17"/>
      <c r="AJ13" s="17"/>
      <c r="AK13" s="17"/>
      <c r="AL13" s="17"/>
      <c r="AM13" s="17"/>
      <c r="AN13" s="17"/>
      <c r="AO13" s="6"/>
      <c r="AP13" s="6"/>
      <c r="AQ13" s="6"/>
      <c r="AR13" s="6"/>
      <c r="AS13" s="11"/>
      <c r="AT13" s="11"/>
      <c r="AU13" s="11"/>
      <c r="AV13" s="4"/>
      <c r="AW13" s="4"/>
      <c r="AX13" s="5"/>
      <c r="AY13" s="11"/>
      <c r="AZ13" s="11"/>
      <c r="BA13" s="4"/>
      <c r="BB13" s="11"/>
      <c r="BC13" s="11"/>
      <c r="BD13" s="11"/>
      <c r="BE13" s="4"/>
      <c r="BF13" s="11"/>
      <c r="BG13" s="4"/>
      <c r="BH13" s="5"/>
      <c r="BI13" s="7">
        <f>IF(BH13="","",IF(AND(BH13&lt;TODAY(),AX13=""),"Y","N"))</f>
      </c>
      <c r="BJ13" s="18">
        <f>IF($A13="","",SUMPRODUCT(($A$4:$AV$4="Each submission")*(A13:AV13="")))</f>
      </c>
      <c r="BK13" s="4"/>
    </row>
    <row r="14">
      <c r="A14" s="4"/>
      <c r="B14" s="4"/>
      <c r="C14" s="4"/>
      <c r="D14" s="4"/>
      <c r="E14" s="11"/>
      <c r="F14" s="6"/>
      <c r="G14" s="4"/>
      <c r="H14" s="5"/>
      <c r="I14" s="4"/>
      <c r="J14" s="6"/>
      <c r="K14" s="11"/>
      <c r="L14" s="16"/>
      <c r="M14" s="16"/>
      <c r="N14" s="16"/>
      <c r="O14" s="16"/>
      <c r="P14" s="19"/>
      <c r="Q14" s="6"/>
      <c r="R14" s="6"/>
      <c r="S14" s="6"/>
      <c r="T14" s="16"/>
      <c r="U14" s="16"/>
      <c r="V14" s="16"/>
      <c r="W14" s="16"/>
      <c r="X14" s="16"/>
      <c r="Y14" s="19"/>
      <c r="Z14" s="19"/>
      <c r="AA14" s="19"/>
      <c r="AB14" s="6"/>
      <c r="AC14" s="16"/>
      <c r="AD14" s="6"/>
      <c r="AE14" s="6"/>
      <c r="AF14" s="6"/>
      <c r="AG14" s="16"/>
      <c r="AH14" s="16"/>
      <c r="AI14" s="17"/>
      <c r="AJ14" s="17"/>
      <c r="AK14" s="17"/>
      <c r="AL14" s="17"/>
      <c r="AM14" s="17"/>
      <c r="AN14" s="17"/>
      <c r="AO14" s="6"/>
      <c r="AP14" s="6"/>
      <c r="AQ14" s="6"/>
      <c r="AR14" s="6"/>
      <c r="AS14" s="11"/>
      <c r="AT14" s="11"/>
      <c r="AU14" s="11"/>
      <c r="AV14" s="4"/>
      <c r="AW14" s="4"/>
      <c r="AX14" s="5"/>
      <c r="AY14" s="11"/>
      <c r="AZ14" s="11"/>
      <c r="BA14" s="4"/>
      <c r="BB14" s="11"/>
      <c r="BC14" s="11"/>
      <c r="BD14" s="11"/>
      <c r="BE14" s="4"/>
      <c r="BF14" s="11"/>
      <c r="BG14" s="4"/>
      <c r="BH14" s="5"/>
      <c r="BI14" s="7">
        <f>IF(BH14="","",IF(AND(BH14&lt;TODAY(),AX14=""),"Y","N"))</f>
      </c>
      <c r="BJ14" s="18">
        <f>IF($A14="","",SUMPRODUCT(($A$4:$AV$4="Each submission")*(A14:AV14="")))</f>
      </c>
      <c r="BK14" s="4"/>
    </row>
    <row r="15">
      <c r="A15" s="4"/>
      <c r="B15" s="4"/>
      <c r="C15" s="4"/>
      <c r="D15" s="4"/>
      <c r="E15" s="11"/>
      <c r="F15" s="6"/>
      <c r="G15" s="4"/>
      <c r="H15" s="5"/>
      <c r="I15" s="4"/>
      <c r="J15" s="6"/>
      <c r="K15" s="11"/>
      <c r="L15" s="16"/>
      <c r="M15" s="16"/>
      <c r="N15" s="16"/>
      <c r="O15" s="16"/>
      <c r="P15" s="19"/>
      <c r="Q15" s="6"/>
      <c r="R15" s="6"/>
      <c r="S15" s="6"/>
      <c r="T15" s="16"/>
      <c r="U15" s="16"/>
      <c r="V15" s="16"/>
      <c r="W15" s="16"/>
      <c r="X15" s="16"/>
      <c r="Y15" s="19"/>
      <c r="Z15" s="19"/>
      <c r="AA15" s="19"/>
      <c r="AB15" s="6"/>
      <c r="AC15" s="16"/>
      <c r="AD15" s="6"/>
      <c r="AE15" s="6"/>
      <c r="AF15" s="6"/>
      <c r="AG15" s="16"/>
      <c r="AH15" s="16"/>
      <c r="AI15" s="17"/>
      <c r="AJ15" s="17"/>
      <c r="AK15" s="17"/>
      <c r="AL15" s="17"/>
      <c r="AM15" s="17"/>
      <c r="AN15" s="17"/>
      <c r="AO15" s="6"/>
      <c r="AP15" s="6"/>
      <c r="AQ15" s="6"/>
      <c r="AR15" s="6"/>
      <c r="AS15" s="11"/>
      <c r="AT15" s="11"/>
      <c r="AU15" s="11"/>
      <c r="AV15" s="4"/>
      <c r="AW15" s="4"/>
      <c r="AX15" s="5"/>
      <c r="AY15" s="11"/>
      <c r="AZ15" s="11"/>
      <c r="BA15" s="4"/>
      <c r="BB15" s="11"/>
      <c r="BC15" s="11"/>
      <c r="BD15" s="11"/>
      <c r="BE15" s="4"/>
      <c r="BF15" s="11"/>
      <c r="BG15" s="4"/>
      <c r="BH15" s="5"/>
      <c r="BI15" s="7">
        <f>IF(BH15="","",IF(AND(BH15&lt;TODAY(),AX15=""),"Y","N"))</f>
      </c>
      <c r="BJ15" s="18">
        <f>IF($A15="","",SUMPRODUCT(($A$4:$AV$4="Each submission")*(A15:AV15="")))</f>
      </c>
      <c r="BK15" s="4"/>
    </row>
    <row r="16">
      <c r="A16" s="4"/>
      <c r="B16" s="4"/>
      <c r="C16" s="4"/>
      <c r="D16" s="4"/>
      <c r="E16" s="11"/>
      <c r="F16" s="6"/>
      <c r="G16" s="4"/>
      <c r="H16" s="5"/>
      <c r="I16" s="4"/>
      <c r="J16" s="6"/>
      <c r="K16" s="11"/>
      <c r="L16" s="16"/>
      <c r="M16" s="16"/>
      <c r="N16" s="16"/>
      <c r="O16" s="16"/>
      <c r="P16" s="19"/>
      <c r="Q16" s="6"/>
      <c r="R16" s="6"/>
      <c r="S16" s="6"/>
      <c r="T16" s="16"/>
      <c r="U16" s="16"/>
      <c r="V16" s="16"/>
      <c r="W16" s="16"/>
      <c r="X16" s="16"/>
      <c r="Y16" s="19"/>
      <c r="Z16" s="19"/>
      <c r="AA16" s="19"/>
      <c r="AB16" s="6"/>
      <c r="AC16" s="16"/>
      <c r="AD16" s="6"/>
      <c r="AE16" s="6"/>
      <c r="AF16" s="6"/>
      <c r="AG16" s="16"/>
      <c r="AH16" s="16"/>
      <c r="AI16" s="17"/>
      <c r="AJ16" s="17"/>
      <c r="AK16" s="17"/>
      <c r="AL16" s="17"/>
      <c r="AM16" s="17"/>
      <c r="AN16" s="17"/>
      <c r="AO16" s="6"/>
      <c r="AP16" s="6"/>
      <c r="AQ16" s="6"/>
      <c r="AR16" s="6"/>
      <c r="AS16" s="11"/>
      <c r="AT16" s="11"/>
      <c r="AU16" s="11"/>
      <c r="AV16" s="4"/>
      <c r="AW16" s="4"/>
      <c r="AX16" s="5"/>
      <c r="AY16" s="11"/>
      <c r="AZ16" s="11"/>
      <c r="BA16" s="4"/>
      <c r="BB16" s="11"/>
      <c r="BC16" s="11"/>
      <c r="BD16" s="11"/>
      <c r="BE16" s="4"/>
      <c r="BF16" s="11"/>
      <c r="BG16" s="4"/>
      <c r="BH16" s="5"/>
      <c r="BI16" s="7">
        <f>IF(BH16="","",IF(AND(BH16&lt;TODAY(),AX16=""),"Y","N"))</f>
      </c>
      <c r="BJ16" s="18">
        <f>IF($A16="","",SUMPRODUCT(($A$4:$AV$4="Each submission")*(A16:AV16="")))</f>
      </c>
      <c r="BK16" s="4"/>
    </row>
    <row r="17">
      <c r="A17" s="4"/>
      <c r="B17" s="4"/>
      <c r="C17" s="4"/>
      <c r="D17" s="4"/>
      <c r="E17" s="11"/>
      <c r="F17" s="6"/>
      <c r="G17" s="4"/>
      <c r="H17" s="5"/>
      <c r="I17" s="4"/>
      <c r="J17" s="6"/>
      <c r="K17" s="11"/>
      <c r="L17" s="16"/>
      <c r="M17" s="16"/>
      <c r="N17" s="16"/>
      <c r="O17" s="16"/>
      <c r="P17" s="19"/>
      <c r="Q17" s="6"/>
      <c r="R17" s="6"/>
      <c r="S17" s="6"/>
      <c r="T17" s="16"/>
      <c r="U17" s="16"/>
      <c r="V17" s="16"/>
      <c r="W17" s="16"/>
      <c r="X17" s="16"/>
      <c r="Y17" s="19"/>
      <c r="Z17" s="19"/>
      <c r="AA17" s="19"/>
      <c r="AB17" s="6"/>
      <c r="AC17" s="16"/>
      <c r="AD17" s="6"/>
      <c r="AE17" s="6"/>
      <c r="AF17" s="6"/>
      <c r="AG17" s="16"/>
      <c r="AH17" s="16"/>
      <c r="AI17" s="17"/>
      <c r="AJ17" s="17"/>
      <c r="AK17" s="17"/>
      <c r="AL17" s="17"/>
      <c r="AM17" s="17"/>
      <c r="AN17" s="17"/>
      <c r="AO17" s="6"/>
      <c r="AP17" s="6"/>
      <c r="AQ17" s="6"/>
      <c r="AR17" s="6"/>
      <c r="AS17" s="11"/>
      <c r="AT17" s="11"/>
      <c r="AU17" s="11"/>
      <c r="AV17" s="4"/>
      <c r="AW17" s="4"/>
      <c r="AX17" s="5"/>
      <c r="AY17" s="11"/>
      <c r="AZ17" s="11"/>
      <c r="BA17" s="4"/>
      <c r="BB17" s="11"/>
      <c r="BC17" s="11"/>
      <c r="BD17" s="11"/>
      <c r="BE17" s="4"/>
      <c r="BF17" s="11"/>
      <c r="BG17" s="4"/>
      <c r="BH17" s="5"/>
      <c r="BI17" s="7">
        <f>IF(BH17="","",IF(AND(BH17&lt;TODAY(),AX17=""),"Y","N"))</f>
      </c>
      <c r="BJ17" s="18">
        <f>IF($A17="","",SUMPRODUCT(($A$4:$AV$4="Each submission")*(A17:AV17="")))</f>
      </c>
      <c r="BK17" s="4"/>
    </row>
    <row r="18">
      <c r="A18" s="4"/>
      <c r="B18" s="4"/>
      <c r="C18" s="4"/>
      <c r="D18" s="4"/>
      <c r="E18" s="11"/>
      <c r="F18" s="6"/>
      <c r="G18" s="4"/>
      <c r="H18" s="5"/>
      <c r="I18" s="4"/>
      <c r="J18" s="6"/>
      <c r="K18" s="11"/>
      <c r="L18" s="16"/>
      <c r="M18" s="16"/>
      <c r="N18" s="16"/>
      <c r="O18" s="16"/>
      <c r="P18" s="19"/>
      <c r="Q18" s="6"/>
      <c r="R18" s="6"/>
      <c r="S18" s="6"/>
      <c r="T18" s="16"/>
      <c r="U18" s="16"/>
      <c r="V18" s="16"/>
      <c r="W18" s="16"/>
      <c r="X18" s="16"/>
      <c r="Y18" s="19"/>
      <c r="Z18" s="19"/>
      <c r="AA18" s="19"/>
      <c r="AB18" s="6"/>
      <c r="AC18" s="16"/>
      <c r="AD18" s="6"/>
      <c r="AE18" s="6"/>
      <c r="AF18" s="6"/>
      <c r="AG18" s="16"/>
      <c r="AH18" s="16"/>
      <c r="AI18" s="17"/>
      <c r="AJ18" s="17"/>
      <c r="AK18" s="17"/>
      <c r="AL18" s="17"/>
      <c r="AM18" s="17"/>
      <c r="AN18" s="17"/>
      <c r="AO18" s="6"/>
      <c r="AP18" s="6"/>
      <c r="AQ18" s="6"/>
      <c r="AR18" s="6"/>
      <c r="AS18" s="11"/>
      <c r="AT18" s="11"/>
      <c r="AU18" s="11"/>
      <c r="AV18" s="4"/>
      <c r="AW18" s="4"/>
      <c r="AX18" s="5"/>
      <c r="AY18" s="11"/>
      <c r="AZ18" s="11"/>
      <c r="BA18" s="4"/>
      <c r="BB18" s="11"/>
      <c r="BC18" s="11"/>
      <c r="BD18" s="11"/>
      <c r="BE18" s="4"/>
      <c r="BF18" s="11"/>
      <c r="BG18" s="4"/>
      <c r="BH18" s="5"/>
      <c r="BI18" s="7">
        <f>IF(BH18="","",IF(AND(BH18&lt;TODAY(),AX18=""),"Y","N"))</f>
      </c>
      <c r="BJ18" s="18">
        <f>IF($A18="","",SUMPRODUCT(($A$4:$AV$4="Each submission")*(A18:AV18="")))</f>
      </c>
      <c r="BK18" s="4"/>
    </row>
    <row r="19">
      <c r="A19" s="4"/>
      <c r="B19" s="4"/>
      <c r="C19" s="4"/>
      <c r="D19" s="4"/>
      <c r="E19" s="11"/>
      <c r="F19" s="6"/>
      <c r="G19" s="4"/>
      <c r="H19" s="5"/>
      <c r="I19" s="4"/>
      <c r="J19" s="6"/>
      <c r="K19" s="11"/>
      <c r="L19" s="16"/>
      <c r="M19" s="16"/>
      <c r="N19" s="16"/>
      <c r="O19" s="16"/>
      <c r="P19" s="19"/>
      <c r="Q19" s="6"/>
      <c r="R19" s="6"/>
      <c r="S19" s="6"/>
      <c r="T19" s="16"/>
      <c r="U19" s="16"/>
      <c r="V19" s="16"/>
      <c r="W19" s="16"/>
      <c r="X19" s="16"/>
      <c r="Y19" s="19"/>
      <c r="Z19" s="19"/>
      <c r="AA19" s="19"/>
      <c r="AB19" s="6"/>
      <c r="AC19" s="16"/>
      <c r="AD19" s="6"/>
      <c r="AE19" s="6"/>
      <c r="AF19" s="6"/>
      <c r="AG19" s="16"/>
      <c r="AH19" s="16"/>
      <c r="AI19" s="17"/>
      <c r="AJ19" s="17"/>
      <c r="AK19" s="17"/>
      <c r="AL19" s="17"/>
      <c r="AM19" s="17"/>
      <c r="AN19" s="17"/>
      <c r="AO19" s="6"/>
      <c r="AP19" s="6"/>
      <c r="AQ19" s="6"/>
      <c r="AR19" s="6"/>
      <c r="AS19" s="11"/>
      <c r="AT19" s="11"/>
      <c r="AU19" s="11"/>
      <c r="AV19" s="4"/>
      <c r="AW19" s="4"/>
      <c r="AX19" s="5"/>
      <c r="AY19" s="11"/>
      <c r="AZ19" s="11"/>
      <c r="BA19" s="4"/>
      <c r="BB19" s="11"/>
      <c r="BC19" s="11"/>
      <c r="BD19" s="11"/>
      <c r="BE19" s="4"/>
      <c r="BF19" s="11"/>
      <c r="BG19" s="4"/>
      <c r="BH19" s="5"/>
      <c r="BI19" s="7">
        <f>IF(BH19="","",IF(AND(BH19&lt;TODAY(),AX19=""),"Y","N"))</f>
      </c>
      <c r="BJ19" s="18">
        <f>IF($A19="","",SUMPRODUCT(($A$4:$AV$4="Each submission")*(A19:AV19="")))</f>
      </c>
      <c r="BK19" s="4"/>
    </row>
    <row r="20">
      <c r="A20" s="4"/>
      <c r="B20" s="4"/>
      <c r="C20" s="4"/>
      <c r="D20" s="4"/>
      <c r="E20" s="11"/>
      <c r="F20" s="6"/>
      <c r="G20" s="4"/>
      <c r="H20" s="5"/>
      <c r="I20" s="4"/>
      <c r="J20" s="6"/>
      <c r="K20" s="11"/>
      <c r="L20" s="16"/>
      <c r="M20" s="16"/>
      <c r="N20" s="16"/>
      <c r="O20" s="16"/>
      <c r="P20" s="19"/>
      <c r="Q20" s="6"/>
      <c r="R20" s="6"/>
      <c r="S20" s="6"/>
      <c r="T20" s="16"/>
      <c r="U20" s="16"/>
      <c r="V20" s="16"/>
      <c r="W20" s="16"/>
      <c r="X20" s="16"/>
      <c r="Y20" s="19"/>
      <c r="Z20" s="19"/>
      <c r="AA20" s="19"/>
      <c r="AB20" s="6"/>
      <c r="AC20" s="16"/>
      <c r="AD20" s="6"/>
      <c r="AE20" s="6"/>
      <c r="AF20" s="6"/>
      <c r="AG20" s="16"/>
      <c r="AH20" s="16"/>
      <c r="AI20" s="17"/>
      <c r="AJ20" s="17"/>
      <c r="AK20" s="17"/>
      <c r="AL20" s="17"/>
      <c r="AM20" s="17"/>
      <c r="AN20" s="17"/>
      <c r="AO20" s="6"/>
      <c r="AP20" s="6"/>
      <c r="AQ20" s="6"/>
      <c r="AR20" s="6"/>
      <c r="AS20" s="11"/>
      <c r="AT20" s="11"/>
      <c r="AU20" s="11"/>
      <c r="AV20" s="4"/>
      <c r="AW20" s="4"/>
      <c r="AX20" s="5"/>
      <c r="AY20" s="11"/>
      <c r="AZ20" s="11"/>
      <c r="BA20" s="4"/>
      <c r="BB20" s="11"/>
      <c r="BC20" s="11"/>
      <c r="BD20" s="11"/>
      <c r="BE20" s="4"/>
      <c r="BF20" s="11"/>
      <c r="BG20" s="4"/>
      <c r="BH20" s="5"/>
      <c r="BI20" s="7">
        <f>IF(BH20="","",IF(AND(BH20&lt;TODAY(),AX20=""),"Y","N"))</f>
      </c>
      <c r="BJ20" s="18">
        <f>IF($A20="","",SUMPRODUCT(($A$4:$AV$4="Each submission")*(A20:AV20="")))</f>
      </c>
      <c r="BK20" s="4"/>
    </row>
    <row r="21">
      <c r="A21" s="4"/>
      <c r="B21" s="4"/>
      <c r="C21" s="4"/>
      <c r="D21" s="4"/>
      <c r="E21" s="11"/>
      <c r="F21" s="6"/>
      <c r="G21" s="4"/>
      <c r="H21" s="5"/>
      <c r="I21" s="4"/>
      <c r="J21" s="6"/>
      <c r="K21" s="11"/>
      <c r="L21" s="16"/>
      <c r="M21" s="16"/>
      <c r="N21" s="16"/>
      <c r="O21" s="16"/>
      <c r="P21" s="19"/>
      <c r="Q21" s="6"/>
      <c r="R21" s="6"/>
      <c r="S21" s="6"/>
      <c r="T21" s="16"/>
      <c r="U21" s="16"/>
      <c r="V21" s="16"/>
      <c r="W21" s="16"/>
      <c r="X21" s="16"/>
      <c r="Y21" s="19"/>
      <c r="Z21" s="19"/>
      <c r="AA21" s="19"/>
      <c r="AB21" s="6"/>
      <c r="AC21" s="16"/>
      <c r="AD21" s="6"/>
      <c r="AE21" s="6"/>
      <c r="AF21" s="6"/>
      <c r="AG21" s="16"/>
      <c r="AH21" s="16"/>
      <c r="AI21" s="17"/>
      <c r="AJ21" s="17"/>
      <c r="AK21" s="17"/>
      <c r="AL21" s="17"/>
      <c r="AM21" s="17"/>
      <c r="AN21" s="17"/>
      <c r="AO21" s="6"/>
      <c r="AP21" s="6"/>
      <c r="AQ21" s="6"/>
      <c r="AR21" s="6"/>
      <c r="AS21" s="11"/>
      <c r="AT21" s="11"/>
      <c r="AU21" s="11"/>
      <c r="AV21" s="4"/>
      <c r="AW21" s="4"/>
      <c r="AX21" s="5"/>
      <c r="AY21" s="11"/>
      <c r="AZ21" s="11"/>
      <c r="BA21" s="4"/>
      <c r="BB21" s="11"/>
      <c r="BC21" s="11"/>
      <c r="BD21" s="11"/>
      <c r="BE21" s="4"/>
      <c r="BF21" s="11"/>
      <c r="BG21" s="4"/>
      <c r="BH21" s="5"/>
      <c r="BI21" s="7">
        <f>IF(BH21="","",IF(AND(BH21&lt;TODAY(),AX21=""),"Y","N"))</f>
      </c>
      <c r="BJ21" s="18">
        <f>IF($A21="","",SUMPRODUCT(($A$4:$AV$4="Each submission")*(A21:AV21="")))</f>
      </c>
      <c r="BK21" s="4"/>
    </row>
    <row r="22">
      <c r="A22" s="4"/>
      <c r="B22" s="4"/>
      <c r="C22" s="4"/>
      <c r="D22" s="4"/>
      <c r="E22" s="11"/>
      <c r="F22" s="6"/>
      <c r="G22" s="4"/>
      <c r="H22" s="5"/>
      <c r="I22" s="4"/>
      <c r="J22" s="6"/>
      <c r="K22" s="11"/>
      <c r="L22" s="16"/>
      <c r="M22" s="16"/>
      <c r="N22" s="16"/>
      <c r="O22" s="16"/>
      <c r="P22" s="19"/>
      <c r="Q22" s="6"/>
      <c r="R22" s="6"/>
      <c r="S22" s="6"/>
      <c r="T22" s="16"/>
      <c r="U22" s="16"/>
      <c r="V22" s="16"/>
      <c r="W22" s="16"/>
      <c r="X22" s="16"/>
      <c r="Y22" s="19"/>
      <c r="Z22" s="19"/>
      <c r="AA22" s="19"/>
      <c r="AB22" s="6"/>
      <c r="AC22" s="16"/>
      <c r="AD22" s="6"/>
      <c r="AE22" s="6"/>
      <c r="AF22" s="6"/>
      <c r="AG22" s="16"/>
      <c r="AH22" s="16"/>
      <c r="AI22" s="17"/>
      <c r="AJ22" s="17"/>
      <c r="AK22" s="17"/>
      <c r="AL22" s="17"/>
      <c r="AM22" s="17"/>
      <c r="AN22" s="17"/>
      <c r="AO22" s="6"/>
      <c r="AP22" s="6"/>
      <c r="AQ22" s="6"/>
      <c r="AR22" s="6"/>
      <c r="AS22" s="11"/>
      <c r="AT22" s="11"/>
      <c r="AU22" s="11"/>
      <c r="AV22" s="4"/>
      <c r="AW22" s="4"/>
      <c r="AX22" s="5"/>
      <c r="AY22" s="11"/>
      <c r="AZ22" s="11"/>
      <c r="BA22" s="4"/>
      <c r="BB22" s="11"/>
      <c r="BC22" s="11"/>
      <c r="BD22" s="11"/>
      <c r="BE22" s="4"/>
      <c r="BF22" s="11"/>
      <c r="BG22" s="4"/>
      <c r="BH22" s="5"/>
      <c r="BI22" s="7">
        <f>IF(BH22="","",IF(AND(BH22&lt;TODAY(),AX22=""),"Y","N"))</f>
      </c>
      <c r="BJ22" s="18">
        <f>IF($A22="","",SUMPRODUCT(($A$4:$AV$4="Each submission")*(A22:AV22="")))</f>
      </c>
      <c r="BK22" s="4"/>
    </row>
    <row r="23">
      <c r="A23" s="4"/>
      <c r="B23" s="4"/>
      <c r="C23" s="4"/>
      <c r="D23" s="4"/>
      <c r="E23" s="11"/>
      <c r="F23" s="6"/>
      <c r="G23" s="4"/>
      <c r="H23" s="5"/>
      <c r="I23" s="4"/>
      <c r="J23" s="6"/>
      <c r="K23" s="11"/>
      <c r="L23" s="16"/>
      <c r="M23" s="16"/>
      <c r="N23" s="16"/>
      <c r="O23" s="16"/>
      <c r="P23" s="19"/>
      <c r="Q23" s="6"/>
      <c r="R23" s="6"/>
      <c r="S23" s="6"/>
      <c r="T23" s="16"/>
      <c r="U23" s="16"/>
      <c r="V23" s="16"/>
      <c r="W23" s="16"/>
      <c r="X23" s="16"/>
      <c r="Y23" s="19"/>
      <c r="Z23" s="19"/>
      <c r="AA23" s="19"/>
      <c r="AB23" s="6"/>
      <c r="AC23" s="16"/>
      <c r="AD23" s="6"/>
      <c r="AE23" s="6"/>
      <c r="AF23" s="6"/>
      <c r="AG23" s="16"/>
      <c r="AH23" s="16"/>
      <c r="AI23" s="17"/>
      <c r="AJ23" s="17"/>
      <c r="AK23" s="17"/>
      <c r="AL23" s="17"/>
      <c r="AM23" s="17"/>
      <c r="AN23" s="17"/>
      <c r="AO23" s="6"/>
      <c r="AP23" s="6"/>
      <c r="AQ23" s="6"/>
      <c r="AR23" s="6"/>
      <c r="AS23" s="11"/>
      <c r="AT23" s="11"/>
      <c r="AU23" s="11"/>
      <c r="AV23" s="4"/>
      <c r="AW23" s="4"/>
      <c r="AX23" s="5"/>
      <c r="AY23" s="11"/>
      <c r="AZ23" s="11"/>
      <c r="BA23" s="4"/>
      <c r="BB23" s="11"/>
      <c r="BC23" s="11"/>
      <c r="BD23" s="11"/>
      <c r="BE23" s="4"/>
      <c r="BF23" s="11"/>
      <c r="BG23" s="4"/>
      <c r="BH23" s="5"/>
      <c r="BI23" s="7">
        <f>IF(BH23="","",IF(AND(BH23&lt;TODAY(),AX23=""),"Y","N"))</f>
      </c>
      <c r="BJ23" s="18">
        <f>IF($A23="","",SUMPRODUCT(($A$4:$AV$4="Each submission")*(A23:AV23="")))</f>
      </c>
      <c r="BK23" s="4"/>
    </row>
    <row r="24">
      <c r="A24" s="4"/>
      <c r="B24" s="4"/>
      <c r="C24" s="4"/>
      <c r="D24" s="4"/>
      <c r="E24" s="11"/>
      <c r="F24" s="6"/>
      <c r="G24" s="4"/>
      <c r="H24" s="5"/>
      <c r="I24" s="4"/>
      <c r="J24" s="6"/>
      <c r="K24" s="11"/>
      <c r="L24" s="16"/>
      <c r="M24" s="16"/>
      <c r="N24" s="16"/>
      <c r="O24" s="16"/>
      <c r="P24" s="19"/>
      <c r="Q24" s="6"/>
      <c r="R24" s="6"/>
      <c r="S24" s="6"/>
      <c r="T24" s="16"/>
      <c r="U24" s="16"/>
      <c r="V24" s="16"/>
      <c r="W24" s="16"/>
      <c r="X24" s="16"/>
      <c r="Y24" s="19"/>
      <c r="Z24" s="19"/>
      <c r="AA24" s="19"/>
      <c r="AB24" s="6"/>
      <c r="AC24" s="16"/>
      <c r="AD24" s="6"/>
      <c r="AE24" s="6"/>
      <c r="AF24" s="6"/>
      <c r="AG24" s="16"/>
      <c r="AH24" s="16"/>
      <c r="AI24" s="17"/>
      <c r="AJ24" s="17"/>
      <c r="AK24" s="17"/>
      <c r="AL24" s="17"/>
      <c r="AM24" s="17"/>
      <c r="AN24" s="17"/>
      <c r="AO24" s="6"/>
      <c r="AP24" s="6"/>
      <c r="AQ24" s="6"/>
      <c r="AR24" s="6"/>
      <c r="AS24" s="11"/>
      <c r="AT24" s="11"/>
      <c r="AU24" s="11"/>
      <c r="AV24" s="4"/>
      <c r="AW24" s="4"/>
      <c r="AX24" s="5"/>
      <c r="AY24" s="11"/>
      <c r="AZ24" s="11"/>
      <c r="BA24" s="4"/>
      <c r="BB24" s="11"/>
      <c r="BC24" s="11"/>
      <c r="BD24" s="11"/>
      <c r="BE24" s="4"/>
      <c r="BF24" s="11"/>
      <c r="BG24" s="4"/>
      <c r="BH24" s="5"/>
      <c r="BI24" s="7">
        <f>IF(BH24="","",IF(AND(BH24&lt;TODAY(),AX24=""),"Y","N"))</f>
      </c>
      <c r="BJ24" s="18">
        <f>IF($A24="","",SUMPRODUCT(($A$4:$AV$4="Each submission")*(A24:AV24="")))</f>
      </c>
      <c r="BK24" s="4"/>
    </row>
    <row r="25">
      <c r="A25" s="4"/>
      <c r="B25" s="4"/>
      <c r="C25" s="4"/>
      <c r="D25" s="4"/>
      <c r="E25" s="11"/>
      <c r="F25" s="6"/>
      <c r="G25" s="4"/>
      <c r="H25" s="5"/>
      <c r="I25" s="4"/>
      <c r="J25" s="6"/>
      <c r="K25" s="11"/>
      <c r="L25" s="16"/>
      <c r="M25" s="16"/>
      <c r="N25" s="16"/>
      <c r="O25" s="16"/>
      <c r="P25" s="19"/>
      <c r="Q25" s="6"/>
      <c r="R25" s="6"/>
      <c r="S25" s="6"/>
      <c r="T25" s="16"/>
      <c r="U25" s="16"/>
      <c r="V25" s="16"/>
      <c r="W25" s="16"/>
      <c r="X25" s="16"/>
      <c r="Y25" s="19"/>
      <c r="Z25" s="19"/>
      <c r="AA25" s="19"/>
      <c r="AB25" s="6"/>
      <c r="AC25" s="16"/>
      <c r="AD25" s="6"/>
      <c r="AE25" s="6"/>
      <c r="AF25" s="6"/>
      <c r="AG25" s="16"/>
      <c r="AH25" s="16"/>
      <c r="AI25" s="17"/>
      <c r="AJ25" s="17"/>
      <c r="AK25" s="17"/>
      <c r="AL25" s="17"/>
      <c r="AM25" s="17"/>
      <c r="AN25" s="17"/>
      <c r="AO25" s="6"/>
      <c r="AP25" s="6"/>
      <c r="AQ25" s="6"/>
      <c r="AR25" s="6"/>
      <c r="AS25" s="11"/>
      <c r="AT25" s="11"/>
      <c r="AU25" s="11"/>
      <c r="AV25" s="4"/>
      <c r="AW25" s="4"/>
      <c r="AX25" s="5"/>
      <c r="AY25" s="11"/>
      <c r="AZ25" s="11"/>
      <c r="BA25" s="4"/>
      <c r="BB25" s="11"/>
      <c r="BC25" s="11"/>
      <c r="BD25" s="11"/>
      <c r="BE25" s="4"/>
      <c r="BF25" s="11"/>
      <c r="BG25" s="4"/>
      <c r="BH25" s="5"/>
      <c r="BI25" s="7">
        <f>IF(BH25="","",IF(AND(BH25&lt;TODAY(),AX25=""),"Y","N"))</f>
      </c>
      <c r="BJ25" s="18">
        <f>IF($A25="","",SUMPRODUCT(($A$4:$AV$4="Each submission")*(A25:AV25="")))</f>
      </c>
      <c r="BK25" s="4"/>
    </row>
    <row r="26">
      <c r="A26" s="4"/>
      <c r="B26" s="4"/>
      <c r="C26" s="4"/>
      <c r="D26" s="4"/>
      <c r="E26" s="11"/>
      <c r="F26" s="6"/>
      <c r="G26" s="4"/>
      <c r="H26" s="5"/>
      <c r="I26" s="4"/>
      <c r="J26" s="6"/>
      <c r="K26" s="11"/>
      <c r="L26" s="16"/>
      <c r="M26" s="16"/>
      <c r="N26" s="16"/>
      <c r="O26" s="16"/>
      <c r="P26" s="19"/>
      <c r="Q26" s="6"/>
      <c r="R26" s="6"/>
      <c r="S26" s="6"/>
      <c r="T26" s="16"/>
      <c r="U26" s="16"/>
      <c r="V26" s="16"/>
      <c r="W26" s="16"/>
      <c r="X26" s="16"/>
      <c r="Y26" s="19"/>
      <c r="Z26" s="19"/>
      <c r="AA26" s="19"/>
      <c r="AB26" s="6"/>
      <c r="AC26" s="16"/>
      <c r="AD26" s="6"/>
      <c r="AE26" s="6"/>
      <c r="AF26" s="6"/>
      <c r="AG26" s="16"/>
      <c r="AH26" s="16"/>
      <c r="AI26" s="17"/>
      <c r="AJ26" s="17"/>
      <c r="AK26" s="17"/>
      <c r="AL26" s="17"/>
      <c r="AM26" s="17"/>
      <c r="AN26" s="17"/>
      <c r="AO26" s="6"/>
      <c r="AP26" s="6"/>
      <c r="AQ26" s="6"/>
      <c r="AR26" s="6"/>
      <c r="AS26" s="11"/>
      <c r="AT26" s="11"/>
      <c r="AU26" s="11"/>
      <c r="AV26" s="4"/>
      <c r="AW26" s="4"/>
      <c r="AX26" s="5"/>
      <c r="AY26" s="11"/>
      <c r="AZ26" s="11"/>
      <c r="BA26" s="4"/>
      <c r="BB26" s="11"/>
      <c r="BC26" s="11"/>
      <c r="BD26" s="11"/>
      <c r="BE26" s="4"/>
      <c r="BF26" s="11"/>
      <c r="BG26" s="4"/>
      <c r="BH26" s="5"/>
      <c r="BI26" s="7">
        <f>IF(BH26="","",IF(AND(BH26&lt;TODAY(),AX26=""),"Y","N"))</f>
      </c>
      <c r="BJ26" s="18">
        <f>IF($A26="","",SUMPRODUCT(($A$4:$AV$4="Each submission")*(A26:AV26="")))</f>
      </c>
      <c r="BK26" s="4"/>
    </row>
    <row r="27">
      <c r="A27" s="4"/>
      <c r="B27" s="4"/>
      <c r="C27" s="4"/>
      <c r="D27" s="4"/>
      <c r="E27" s="11"/>
      <c r="F27" s="6"/>
      <c r="G27" s="4"/>
      <c r="H27" s="5"/>
      <c r="I27" s="4"/>
      <c r="J27" s="6"/>
      <c r="K27" s="11"/>
      <c r="L27" s="16"/>
      <c r="M27" s="16"/>
      <c r="N27" s="16"/>
      <c r="O27" s="16"/>
      <c r="P27" s="19"/>
      <c r="Q27" s="6"/>
      <c r="R27" s="6"/>
      <c r="S27" s="6"/>
      <c r="T27" s="16"/>
      <c r="U27" s="16"/>
      <c r="V27" s="16"/>
      <c r="W27" s="16"/>
      <c r="X27" s="16"/>
      <c r="Y27" s="19"/>
      <c r="Z27" s="19"/>
      <c r="AA27" s="19"/>
      <c r="AB27" s="6"/>
      <c r="AC27" s="16"/>
      <c r="AD27" s="6"/>
      <c r="AE27" s="6"/>
      <c r="AF27" s="6"/>
      <c r="AG27" s="16"/>
      <c r="AH27" s="16"/>
      <c r="AI27" s="17"/>
      <c r="AJ27" s="17"/>
      <c r="AK27" s="17"/>
      <c r="AL27" s="17"/>
      <c r="AM27" s="17"/>
      <c r="AN27" s="17"/>
      <c r="AO27" s="6"/>
      <c r="AP27" s="6"/>
      <c r="AQ27" s="6"/>
      <c r="AR27" s="6"/>
      <c r="AS27" s="11"/>
      <c r="AT27" s="11"/>
      <c r="AU27" s="11"/>
      <c r="AV27" s="4"/>
      <c r="AW27" s="4"/>
      <c r="AX27" s="5"/>
      <c r="AY27" s="11"/>
      <c r="AZ27" s="11"/>
      <c r="BA27" s="4"/>
      <c r="BB27" s="11"/>
      <c r="BC27" s="11"/>
      <c r="BD27" s="11"/>
      <c r="BE27" s="4"/>
      <c r="BF27" s="11"/>
      <c r="BG27" s="4"/>
      <c r="BH27" s="5"/>
      <c r="BI27" s="7">
        <f>IF(BH27="","",IF(AND(BH27&lt;TODAY(),AX27=""),"Y","N"))</f>
      </c>
      <c r="BJ27" s="18">
        <f>IF($A27="","",SUMPRODUCT(($A$4:$AV$4="Each submission")*(A27:AV27="")))</f>
      </c>
      <c r="BK27" s="4"/>
    </row>
    <row r="28">
      <c r="A28" s="4"/>
      <c r="B28" s="4"/>
      <c r="C28" s="4"/>
      <c r="D28" s="4"/>
      <c r="E28" s="11"/>
      <c r="F28" s="6"/>
      <c r="G28" s="4"/>
      <c r="H28" s="5"/>
      <c r="I28" s="4"/>
      <c r="J28" s="6"/>
      <c r="K28" s="11"/>
      <c r="L28" s="16"/>
      <c r="M28" s="16"/>
      <c r="N28" s="16"/>
      <c r="O28" s="16"/>
      <c r="P28" s="19"/>
      <c r="Q28" s="6"/>
      <c r="R28" s="6"/>
      <c r="S28" s="6"/>
      <c r="T28" s="16"/>
      <c r="U28" s="16"/>
      <c r="V28" s="16"/>
      <c r="W28" s="16"/>
      <c r="X28" s="16"/>
      <c r="Y28" s="19"/>
      <c r="Z28" s="19"/>
      <c r="AA28" s="19"/>
      <c r="AB28" s="6"/>
      <c r="AC28" s="16"/>
      <c r="AD28" s="6"/>
      <c r="AE28" s="6"/>
      <c r="AF28" s="6"/>
      <c r="AG28" s="16"/>
      <c r="AH28" s="16"/>
      <c r="AI28" s="17"/>
      <c r="AJ28" s="17"/>
      <c r="AK28" s="17"/>
      <c r="AL28" s="17"/>
      <c r="AM28" s="17"/>
      <c r="AN28" s="17"/>
      <c r="AO28" s="6"/>
      <c r="AP28" s="6"/>
      <c r="AQ28" s="6"/>
      <c r="AR28" s="6"/>
      <c r="AS28" s="11"/>
      <c r="AT28" s="11"/>
      <c r="AU28" s="11"/>
      <c r="AV28" s="4"/>
      <c r="AW28" s="4"/>
      <c r="AX28" s="5"/>
      <c r="AY28" s="11"/>
      <c r="AZ28" s="11"/>
      <c r="BA28" s="4"/>
      <c r="BB28" s="11"/>
      <c r="BC28" s="11"/>
      <c r="BD28" s="11"/>
      <c r="BE28" s="4"/>
      <c r="BF28" s="11"/>
      <c r="BG28" s="4"/>
      <c r="BH28" s="5"/>
      <c r="BI28" s="7">
        <f>IF(BH28="","",IF(AND(BH28&lt;TODAY(),AX28=""),"Y","N"))</f>
      </c>
      <c r="BJ28" s="18">
        <f>IF($A28="","",SUMPRODUCT(($A$4:$AV$4="Each submission")*(A28:AV28="")))</f>
      </c>
      <c r="BK28" s="4"/>
    </row>
    <row r="29">
      <c r="A29" s="4"/>
      <c r="B29" s="4"/>
      <c r="C29" s="4"/>
      <c r="D29" s="4"/>
      <c r="E29" s="11"/>
      <c r="F29" s="6"/>
      <c r="G29" s="4"/>
      <c r="H29" s="5"/>
      <c r="I29" s="4"/>
      <c r="J29" s="6"/>
      <c r="K29" s="11"/>
      <c r="L29" s="16"/>
      <c r="M29" s="16"/>
      <c r="N29" s="16"/>
      <c r="O29" s="16"/>
      <c r="P29" s="19"/>
      <c r="Q29" s="6"/>
      <c r="R29" s="6"/>
      <c r="S29" s="6"/>
      <c r="T29" s="16"/>
      <c r="U29" s="16"/>
      <c r="V29" s="16"/>
      <c r="W29" s="16"/>
      <c r="X29" s="16"/>
      <c r="Y29" s="19"/>
      <c r="Z29" s="19"/>
      <c r="AA29" s="19"/>
      <c r="AB29" s="6"/>
      <c r="AC29" s="16"/>
      <c r="AD29" s="6"/>
      <c r="AE29" s="6"/>
      <c r="AF29" s="6"/>
      <c r="AG29" s="16"/>
      <c r="AH29" s="16"/>
      <c r="AI29" s="17"/>
      <c r="AJ29" s="17"/>
      <c r="AK29" s="17"/>
      <c r="AL29" s="17"/>
      <c r="AM29" s="17"/>
      <c r="AN29" s="17"/>
      <c r="AO29" s="6"/>
      <c r="AP29" s="6"/>
      <c r="AQ29" s="6"/>
      <c r="AR29" s="6"/>
      <c r="AS29" s="11"/>
      <c r="AT29" s="11"/>
      <c r="AU29" s="11"/>
      <c r="AV29" s="4"/>
      <c r="AW29" s="4"/>
      <c r="AX29" s="5"/>
      <c r="AY29" s="11"/>
      <c r="AZ29" s="11"/>
      <c r="BA29" s="4"/>
      <c r="BB29" s="11"/>
      <c r="BC29" s="11"/>
      <c r="BD29" s="11"/>
      <c r="BE29" s="4"/>
      <c r="BF29" s="11"/>
      <c r="BG29" s="4"/>
      <c r="BH29" s="5"/>
      <c r="BI29" s="7">
        <f>IF(BH29="","",IF(AND(BH29&lt;TODAY(),AX29=""),"Y","N"))</f>
      </c>
      <c r="BJ29" s="18">
        <f>IF($A29="","",SUMPRODUCT(($A$4:$AV$4="Each submission")*(A29:AV29="")))</f>
      </c>
      <c r="BK29" s="4"/>
    </row>
    <row r="30">
      <c r="A30" s="4"/>
      <c r="B30" s="4"/>
      <c r="C30" s="4"/>
      <c r="D30" s="4"/>
      <c r="E30" s="11"/>
      <c r="F30" s="6"/>
      <c r="G30" s="4"/>
      <c r="H30" s="5"/>
      <c r="I30" s="4"/>
      <c r="J30" s="6"/>
      <c r="K30" s="11"/>
      <c r="L30" s="16"/>
      <c r="M30" s="16"/>
      <c r="N30" s="16"/>
      <c r="O30" s="16"/>
      <c r="P30" s="19"/>
      <c r="Q30" s="6"/>
      <c r="R30" s="6"/>
      <c r="S30" s="6"/>
      <c r="T30" s="16"/>
      <c r="U30" s="16"/>
      <c r="V30" s="16"/>
      <c r="W30" s="16"/>
      <c r="X30" s="16"/>
      <c r="Y30" s="19"/>
      <c r="Z30" s="19"/>
      <c r="AA30" s="19"/>
      <c r="AB30" s="6"/>
      <c r="AC30" s="16"/>
      <c r="AD30" s="6"/>
      <c r="AE30" s="6"/>
      <c r="AF30" s="6"/>
      <c r="AG30" s="16"/>
      <c r="AH30" s="16"/>
      <c r="AI30" s="17"/>
      <c r="AJ30" s="17"/>
      <c r="AK30" s="17"/>
      <c r="AL30" s="17"/>
      <c r="AM30" s="17"/>
      <c r="AN30" s="17"/>
      <c r="AO30" s="6"/>
      <c r="AP30" s="6"/>
      <c r="AQ30" s="6"/>
      <c r="AR30" s="6"/>
      <c r="AS30" s="11"/>
      <c r="AT30" s="11"/>
      <c r="AU30" s="11"/>
      <c r="AV30" s="4"/>
      <c r="AW30" s="4"/>
      <c r="AX30" s="5"/>
      <c r="AY30" s="11"/>
      <c r="AZ30" s="11"/>
      <c r="BA30" s="4"/>
      <c r="BB30" s="11"/>
      <c r="BC30" s="11"/>
      <c r="BD30" s="11"/>
      <c r="BE30" s="4"/>
      <c r="BF30" s="11"/>
      <c r="BG30" s="4"/>
      <c r="BH30" s="5"/>
      <c r="BI30" s="7">
        <f>IF(BH30="","",IF(AND(BH30&lt;TODAY(),AX30=""),"Y","N"))</f>
      </c>
      <c r="BJ30" s="18">
        <f>IF($A30="","",SUMPRODUCT(($A$4:$AV$4="Each submission")*(A30:AV30="")))</f>
      </c>
      <c r="BK30" s="4"/>
    </row>
    <row r="31">
      <c r="A31" s="4"/>
      <c r="B31" s="4"/>
      <c r="C31" s="4"/>
      <c r="D31" s="4"/>
      <c r="E31" s="11"/>
      <c r="F31" s="6"/>
      <c r="G31" s="4"/>
      <c r="H31" s="5"/>
      <c r="I31" s="4"/>
      <c r="J31" s="6"/>
      <c r="K31" s="11"/>
      <c r="L31" s="16"/>
      <c r="M31" s="16"/>
      <c r="N31" s="16"/>
      <c r="O31" s="16"/>
      <c r="P31" s="19"/>
      <c r="Q31" s="6"/>
      <c r="R31" s="6"/>
      <c r="S31" s="6"/>
      <c r="T31" s="16"/>
      <c r="U31" s="16"/>
      <c r="V31" s="16"/>
      <c r="W31" s="16"/>
      <c r="X31" s="16"/>
      <c r="Y31" s="19"/>
      <c r="Z31" s="19"/>
      <c r="AA31" s="19"/>
      <c r="AB31" s="6"/>
      <c r="AC31" s="16"/>
      <c r="AD31" s="6"/>
      <c r="AE31" s="6"/>
      <c r="AF31" s="6"/>
      <c r="AG31" s="16"/>
      <c r="AH31" s="16"/>
      <c r="AI31" s="17"/>
      <c r="AJ31" s="17"/>
      <c r="AK31" s="17"/>
      <c r="AL31" s="17"/>
      <c r="AM31" s="17"/>
      <c r="AN31" s="17"/>
      <c r="AO31" s="6"/>
      <c r="AP31" s="6"/>
      <c r="AQ31" s="6"/>
      <c r="AR31" s="6"/>
      <c r="AS31" s="11"/>
      <c r="AT31" s="11"/>
      <c r="AU31" s="11"/>
      <c r="AV31" s="4"/>
      <c r="AW31" s="4"/>
      <c r="AX31" s="5"/>
      <c r="AY31" s="11"/>
      <c r="AZ31" s="11"/>
      <c r="BA31" s="4"/>
      <c r="BB31" s="11"/>
      <c r="BC31" s="11"/>
      <c r="BD31" s="11"/>
      <c r="BE31" s="4"/>
      <c r="BF31" s="11"/>
      <c r="BG31" s="4"/>
      <c r="BH31" s="5"/>
      <c r="BI31" s="7">
        <f>IF(BH31="","",IF(AND(BH31&lt;TODAY(),AX31=""),"Y","N"))</f>
      </c>
      <c r="BJ31" s="18">
        <f>IF($A31="","",SUMPRODUCT(($A$4:$AV$4="Each submission")*(A31:AV31="")))</f>
      </c>
      <c r="BK31" s="4"/>
    </row>
    <row r="32">
      <c r="A32" s="4"/>
      <c r="B32" s="4"/>
      <c r="C32" s="4"/>
      <c r="D32" s="4"/>
      <c r="E32" s="11"/>
      <c r="F32" s="6"/>
      <c r="G32" s="4"/>
      <c r="H32" s="5"/>
      <c r="I32" s="4"/>
      <c r="J32" s="6"/>
      <c r="K32" s="11"/>
      <c r="L32" s="16"/>
      <c r="M32" s="16"/>
      <c r="N32" s="16"/>
      <c r="O32" s="16"/>
      <c r="P32" s="19"/>
      <c r="Q32" s="6"/>
      <c r="R32" s="6"/>
      <c r="S32" s="6"/>
      <c r="T32" s="16"/>
      <c r="U32" s="16"/>
      <c r="V32" s="16"/>
      <c r="W32" s="16"/>
      <c r="X32" s="16"/>
      <c r="Y32" s="19"/>
      <c r="Z32" s="19"/>
      <c r="AA32" s="19"/>
      <c r="AB32" s="6"/>
      <c r="AC32" s="16"/>
      <c r="AD32" s="6"/>
      <c r="AE32" s="6"/>
      <c r="AF32" s="6"/>
      <c r="AG32" s="16"/>
      <c r="AH32" s="16"/>
      <c r="AI32" s="17"/>
      <c r="AJ32" s="17"/>
      <c r="AK32" s="17"/>
      <c r="AL32" s="17"/>
      <c r="AM32" s="17"/>
      <c r="AN32" s="17"/>
      <c r="AO32" s="6"/>
      <c r="AP32" s="6"/>
      <c r="AQ32" s="6"/>
      <c r="AR32" s="6"/>
      <c r="AS32" s="11"/>
      <c r="AT32" s="11"/>
      <c r="AU32" s="11"/>
      <c r="AV32" s="4"/>
      <c r="AW32" s="4"/>
      <c r="AX32" s="5"/>
      <c r="AY32" s="11"/>
      <c r="AZ32" s="11"/>
      <c r="BA32" s="4"/>
      <c r="BB32" s="11"/>
      <c r="BC32" s="11"/>
      <c r="BD32" s="11"/>
      <c r="BE32" s="4"/>
      <c r="BF32" s="11"/>
      <c r="BG32" s="4"/>
      <c r="BH32" s="5"/>
      <c r="BI32" s="7">
        <f>IF(BH32="","",IF(AND(BH32&lt;TODAY(),AX32=""),"Y","N"))</f>
      </c>
      <c r="BJ32" s="18">
        <f>IF($A32="","",SUMPRODUCT(($A$4:$AV$4="Each submission")*(A32:AV32="")))</f>
      </c>
      <c r="BK32" s="4"/>
    </row>
    <row r="33">
      <c r="A33" s="4"/>
      <c r="B33" s="4"/>
      <c r="C33" s="4"/>
      <c r="D33" s="4"/>
      <c r="E33" s="11"/>
      <c r="F33" s="6"/>
      <c r="G33" s="4"/>
      <c r="H33" s="5"/>
      <c r="I33" s="4"/>
      <c r="J33" s="6"/>
      <c r="K33" s="11"/>
      <c r="L33" s="16"/>
      <c r="M33" s="16"/>
      <c r="N33" s="16"/>
      <c r="O33" s="16"/>
      <c r="P33" s="19"/>
      <c r="Q33" s="6"/>
      <c r="R33" s="6"/>
      <c r="S33" s="6"/>
      <c r="T33" s="16"/>
      <c r="U33" s="16"/>
      <c r="V33" s="16"/>
      <c r="W33" s="16"/>
      <c r="X33" s="16"/>
      <c r="Y33" s="19"/>
      <c r="Z33" s="19"/>
      <c r="AA33" s="19"/>
      <c r="AB33" s="6"/>
      <c r="AC33" s="16"/>
      <c r="AD33" s="6"/>
      <c r="AE33" s="6"/>
      <c r="AF33" s="6"/>
      <c r="AG33" s="16"/>
      <c r="AH33" s="16"/>
      <c r="AI33" s="17"/>
      <c r="AJ33" s="17"/>
      <c r="AK33" s="17"/>
      <c r="AL33" s="17"/>
      <c r="AM33" s="17"/>
      <c r="AN33" s="17"/>
      <c r="AO33" s="6"/>
      <c r="AP33" s="6"/>
      <c r="AQ33" s="6"/>
      <c r="AR33" s="6"/>
      <c r="AS33" s="11"/>
      <c r="AT33" s="11"/>
      <c r="AU33" s="11"/>
      <c r="AV33" s="4"/>
      <c r="AW33" s="4"/>
      <c r="AX33" s="5"/>
      <c r="AY33" s="11"/>
      <c r="AZ33" s="11"/>
      <c r="BA33" s="4"/>
      <c r="BB33" s="11"/>
      <c r="BC33" s="11"/>
      <c r="BD33" s="11"/>
      <c r="BE33" s="4"/>
      <c r="BF33" s="11"/>
      <c r="BG33" s="4"/>
      <c r="BH33" s="5"/>
      <c r="BI33" s="7">
        <f>IF(BH33="","",IF(AND(BH33&lt;TODAY(),AX33=""),"Y","N"))</f>
      </c>
      <c r="BJ33" s="18">
        <f>IF($A33="","",SUMPRODUCT(($A$4:$AV$4="Each submission")*(A33:AV33="")))</f>
      </c>
      <c r="BK33" s="4"/>
    </row>
    <row r="34">
      <c r="A34" s="4"/>
      <c r="B34" s="4"/>
      <c r="C34" s="4"/>
      <c r="D34" s="4"/>
      <c r="E34" s="11"/>
      <c r="F34" s="6"/>
      <c r="G34" s="4"/>
      <c r="H34" s="5"/>
      <c r="I34" s="4"/>
      <c r="J34" s="6"/>
      <c r="K34" s="11"/>
      <c r="L34" s="16"/>
      <c r="M34" s="16"/>
      <c r="N34" s="16"/>
      <c r="O34" s="16"/>
      <c r="P34" s="19"/>
      <c r="Q34" s="6"/>
      <c r="R34" s="6"/>
      <c r="S34" s="6"/>
      <c r="T34" s="16"/>
      <c r="U34" s="16"/>
      <c r="V34" s="16"/>
      <c r="W34" s="16"/>
      <c r="X34" s="16"/>
      <c r="Y34" s="19"/>
      <c r="Z34" s="19"/>
      <c r="AA34" s="19"/>
      <c r="AB34" s="6"/>
      <c r="AC34" s="16"/>
      <c r="AD34" s="6"/>
      <c r="AE34" s="6"/>
      <c r="AF34" s="6"/>
      <c r="AG34" s="16"/>
      <c r="AH34" s="16"/>
      <c r="AI34" s="17"/>
      <c r="AJ34" s="17"/>
      <c r="AK34" s="17"/>
      <c r="AL34" s="17"/>
      <c r="AM34" s="17"/>
      <c r="AN34" s="17"/>
      <c r="AO34" s="6"/>
      <c r="AP34" s="6"/>
      <c r="AQ34" s="6"/>
      <c r="AR34" s="6"/>
      <c r="AS34" s="11"/>
      <c r="AT34" s="11"/>
      <c r="AU34" s="11"/>
      <c r="AV34" s="4"/>
      <c r="AW34" s="4"/>
      <c r="AX34" s="5"/>
      <c r="AY34" s="11"/>
      <c r="AZ34" s="11"/>
      <c r="BA34" s="4"/>
      <c r="BB34" s="11"/>
      <c r="BC34" s="11"/>
      <c r="BD34" s="11"/>
      <c r="BE34" s="4"/>
      <c r="BF34" s="11"/>
      <c r="BG34" s="4"/>
      <c r="BH34" s="5"/>
      <c r="BI34" s="7">
        <f>IF(BH34="","",IF(AND(BH34&lt;TODAY(),AX34=""),"Y","N"))</f>
      </c>
      <c r="BJ34" s="18">
        <f>IF($A34="","",SUMPRODUCT(($A$4:$AV$4="Each submission")*(A34:AV34="")))</f>
      </c>
      <c r="BK34" s="4"/>
    </row>
    <row r="35">
      <c r="A35" s="4"/>
      <c r="B35" s="4"/>
      <c r="C35" s="4"/>
      <c r="D35" s="4"/>
      <c r="E35" s="11"/>
      <c r="F35" s="6"/>
      <c r="G35" s="4"/>
      <c r="H35" s="5"/>
      <c r="I35" s="4"/>
      <c r="J35" s="6"/>
      <c r="K35" s="11"/>
      <c r="L35" s="16"/>
      <c r="M35" s="16"/>
      <c r="N35" s="16"/>
      <c r="O35" s="16"/>
      <c r="P35" s="19"/>
      <c r="Q35" s="6"/>
      <c r="R35" s="6"/>
      <c r="S35" s="6"/>
      <c r="T35" s="16"/>
      <c r="U35" s="16"/>
      <c r="V35" s="16"/>
      <c r="W35" s="16"/>
      <c r="X35" s="16"/>
      <c r="Y35" s="19"/>
      <c r="Z35" s="19"/>
      <c r="AA35" s="19"/>
      <c r="AB35" s="6"/>
      <c r="AC35" s="16"/>
      <c r="AD35" s="6"/>
      <c r="AE35" s="6"/>
      <c r="AF35" s="6"/>
      <c r="AG35" s="16"/>
      <c r="AH35" s="16"/>
      <c r="AI35" s="17"/>
      <c r="AJ35" s="17"/>
      <c r="AK35" s="17"/>
      <c r="AL35" s="17"/>
      <c r="AM35" s="17"/>
      <c r="AN35" s="17"/>
      <c r="AO35" s="6"/>
      <c r="AP35" s="6"/>
      <c r="AQ35" s="6"/>
      <c r="AR35" s="6"/>
      <c r="AS35" s="11"/>
      <c r="AT35" s="11"/>
      <c r="AU35" s="11"/>
      <c r="AV35" s="4"/>
      <c r="AW35" s="4"/>
      <c r="AX35" s="5"/>
      <c r="AY35" s="11"/>
      <c r="AZ35" s="11"/>
      <c r="BA35" s="4"/>
      <c r="BB35" s="11"/>
      <c r="BC35" s="11"/>
      <c r="BD35" s="11"/>
      <c r="BE35" s="4"/>
      <c r="BF35" s="11"/>
      <c r="BG35" s="4"/>
      <c r="BH35" s="5"/>
      <c r="BI35" s="7">
        <f>IF(BH35="","",IF(AND(BH35&lt;TODAY(),AX35=""),"Y","N"))</f>
      </c>
      <c r="BJ35" s="18">
        <f>IF($A35="","",SUMPRODUCT(($A$4:$AV$4="Each submission")*(A35:AV35="")))</f>
      </c>
      <c r="BK35" s="4"/>
    </row>
    <row r="36">
      <c r="A36" s="4"/>
      <c r="B36" s="4"/>
      <c r="C36" s="4"/>
      <c r="D36" s="4"/>
      <c r="E36" s="11"/>
      <c r="F36" s="6"/>
      <c r="G36" s="4"/>
      <c r="H36" s="5"/>
      <c r="I36" s="4"/>
      <c r="J36" s="6"/>
      <c r="K36" s="11"/>
      <c r="L36" s="16"/>
      <c r="M36" s="16"/>
      <c r="N36" s="16"/>
      <c r="O36" s="16"/>
      <c r="P36" s="19"/>
      <c r="Q36" s="6"/>
      <c r="R36" s="6"/>
      <c r="S36" s="6"/>
      <c r="T36" s="16"/>
      <c r="U36" s="16"/>
      <c r="V36" s="16"/>
      <c r="W36" s="16"/>
      <c r="X36" s="16"/>
      <c r="Y36" s="19"/>
      <c r="Z36" s="19"/>
      <c r="AA36" s="19"/>
      <c r="AB36" s="6"/>
      <c r="AC36" s="16"/>
      <c r="AD36" s="6"/>
      <c r="AE36" s="6"/>
      <c r="AF36" s="6"/>
      <c r="AG36" s="16"/>
      <c r="AH36" s="16"/>
      <c r="AI36" s="17"/>
      <c r="AJ36" s="17"/>
      <c r="AK36" s="17"/>
      <c r="AL36" s="17"/>
      <c r="AM36" s="17"/>
      <c r="AN36" s="17"/>
      <c r="AO36" s="6"/>
      <c r="AP36" s="6"/>
      <c r="AQ36" s="6"/>
      <c r="AR36" s="6"/>
      <c r="AS36" s="11"/>
      <c r="AT36" s="11"/>
      <c r="AU36" s="11"/>
      <c r="AV36" s="4"/>
      <c r="AW36" s="4"/>
      <c r="AX36" s="5"/>
      <c r="AY36" s="11"/>
      <c r="AZ36" s="11"/>
      <c r="BA36" s="4"/>
      <c r="BB36" s="11"/>
      <c r="BC36" s="11"/>
      <c r="BD36" s="11"/>
      <c r="BE36" s="4"/>
      <c r="BF36" s="11"/>
      <c r="BG36" s="4"/>
      <c r="BH36" s="5"/>
      <c r="BI36" s="7">
        <f>IF(BH36="","",IF(AND(BH36&lt;TODAY(),AX36=""),"Y","N"))</f>
      </c>
      <c r="BJ36" s="18">
        <f>IF($A36="","",SUMPRODUCT(($A$4:$AV$4="Each submission")*(A36:AV36="")))</f>
      </c>
      <c r="BK36" s="4"/>
    </row>
    <row r="37">
      <c r="A37" s="4"/>
      <c r="B37" s="4"/>
      <c r="C37" s="4"/>
      <c r="D37" s="4"/>
      <c r="E37" s="11"/>
      <c r="F37" s="6"/>
      <c r="G37" s="4"/>
      <c r="H37" s="5"/>
      <c r="I37" s="4"/>
      <c r="J37" s="6"/>
      <c r="K37" s="11"/>
      <c r="L37" s="16"/>
      <c r="M37" s="16"/>
      <c r="N37" s="16"/>
      <c r="O37" s="16"/>
      <c r="P37" s="19"/>
      <c r="Q37" s="6"/>
      <c r="R37" s="6"/>
      <c r="S37" s="6"/>
      <c r="T37" s="16"/>
      <c r="U37" s="16"/>
      <c r="V37" s="16"/>
      <c r="W37" s="16"/>
      <c r="X37" s="16"/>
      <c r="Y37" s="19"/>
      <c r="Z37" s="19"/>
      <c r="AA37" s="19"/>
      <c r="AB37" s="6"/>
      <c r="AC37" s="16"/>
      <c r="AD37" s="6"/>
      <c r="AE37" s="6"/>
      <c r="AF37" s="6"/>
      <c r="AG37" s="16"/>
      <c r="AH37" s="16"/>
      <c r="AI37" s="17"/>
      <c r="AJ37" s="17"/>
      <c r="AK37" s="17"/>
      <c r="AL37" s="17"/>
      <c r="AM37" s="17"/>
      <c r="AN37" s="17"/>
      <c r="AO37" s="6"/>
      <c r="AP37" s="6"/>
      <c r="AQ37" s="6"/>
      <c r="AR37" s="6"/>
      <c r="AS37" s="11"/>
      <c r="AT37" s="11"/>
      <c r="AU37" s="11"/>
      <c r="AV37" s="4"/>
      <c r="AW37" s="4"/>
      <c r="AX37" s="5"/>
      <c r="AY37" s="11"/>
      <c r="AZ37" s="11"/>
      <c r="BA37" s="4"/>
      <c r="BB37" s="11"/>
      <c r="BC37" s="11"/>
      <c r="BD37" s="11"/>
      <c r="BE37" s="4"/>
      <c r="BF37" s="11"/>
      <c r="BG37" s="4"/>
      <c r="BH37" s="5"/>
      <c r="BI37" s="7">
        <f>IF(BH37="","",IF(AND(BH37&lt;TODAY(),AX37=""),"Y","N"))</f>
      </c>
      <c r="BJ37" s="18">
        <f>IF($A37="","",SUMPRODUCT(($A$4:$AV$4="Each submission")*(A37:AV37="")))</f>
      </c>
      <c r="BK37" s="4"/>
    </row>
    <row r="38">
      <c r="A38" s="4"/>
      <c r="B38" s="4"/>
      <c r="C38" s="4"/>
      <c r="D38" s="4"/>
      <c r="E38" s="11"/>
      <c r="F38" s="6"/>
      <c r="G38" s="4"/>
      <c r="H38" s="5"/>
      <c r="I38" s="4"/>
      <c r="J38" s="6"/>
      <c r="K38" s="11"/>
      <c r="L38" s="16"/>
      <c r="M38" s="16"/>
      <c r="N38" s="16"/>
      <c r="O38" s="16"/>
      <c r="P38" s="19"/>
      <c r="Q38" s="6"/>
      <c r="R38" s="6"/>
      <c r="S38" s="6"/>
      <c r="T38" s="16"/>
      <c r="U38" s="16"/>
      <c r="V38" s="16"/>
      <c r="W38" s="16"/>
      <c r="X38" s="16"/>
      <c r="Y38" s="19"/>
      <c r="Z38" s="19"/>
      <c r="AA38" s="19"/>
      <c r="AB38" s="6"/>
      <c r="AC38" s="16"/>
      <c r="AD38" s="6"/>
      <c r="AE38" s="6"/>
      <c r="AF38" s="6"/>
      <c r="AG38" s="16"/>
      <c r="AH38" s="16"/>
      <c r="AI38" s="17"/>
      <c r="AJ38" s="17"/>
      <c r="AK38" s="17"/>
      <c r="AL38" s="17"/>
      <c r="AM38" s="17"/>
      <c r="AN38" s="17"/>
      <c r="AO38" s="6"/>
      <c r="AP38" s="6"/>
      <c r="AQ38" s="6"/>
      <c r="AR38" s="6"/>
      <c r="AS38" s="11"/>
      <c r="AT38" s="11"/>
      <c r="AU38" s="11"/>
      <c r="AV38" s="4"/>
      <c r="AW38" s="4"/>
      <c r="AX38" s="5"/>
      <c r="AY38" s="11"/>
      <c r="AZ38" s="11"/>
      <c r="BA38" s="4"/>
      <c r="BB38" s="11"/>
      <c r="BC38" s="11"/>
      <c r="BD38" s="11"/>
      <c r="BE38" s="4"/>
      <c r="BF38" s="11"/>
      <c r="BG38" s="4"/>
      <c r="BH38" s="5"/>
      <c r="BI38" s="7">
        <f>IF(BH38="","",IF(AND(BH38&lt;TODAY(),AX38=""),"Y","N"))</f>
      </c>
      <c r="BJ38" s="18">
        <f>IF($A38="","",SUMPRODUCT(($A$4:$AV$4="Each submission")*(A38:AV38="")))</f>
      </c>
      <c r="BK38" s="4"/>
    </row>
    <row r="39">
      <c r="A39" s="4"/>
      <c r="B39" s="4"/>
      <c r="C39" s="4"/>
      <c r="D39" s="4"/>
      <c r="E39" s="11"/>
      <c r="F39" s="6"/>
      <c r="G39" s="4"/>
      <c r="H39" s="5"/>
      <c r="I39" s="4"/>
      <c r="J39" s="6"/>
      <c r="K39" s="11"/>
      <c r="L39" s="16"/>
      <c r="M39" s="16"/>
      <c r="N39" s="16"/>
      <c r="O39" s="16"/>
      <c r="P39" s="19"/>
      <c r="Q39" s="6"/>
      <c r="R39" s="6"/>
      <c r="S39" s="6"/>
      <c r="T39" s="16"/>
      <c r="U39" s="16"/>
      <c r="V39" s="16"/>
      <c r="W39" s="16"/>
      <c r="X39" s="16"/>
      <c r="Y39" s="19"/>
      <c r="Z39" s="19"/>
      <c r="AA39" s="19"/>
      <c r="AB39" s="6"/>
      <c r="AC39" s="16"/>
      <c r="AD39" s="6"/>
      <c r="AE39" s="6"/>
      <c r="AF39" s="6"/>
      <c r="AG39" s="16"/>
      <c r="AH39" s="16"/>
      <c r="AI39" s="17"/>
      <c r="AJ39" s="17"/>
      <c r="AK39" s="17"/>
      <c r="AL39" s="17"/>
      <c r="AM39" s="17"/>
      <c r="AN39" s="17"/>
      <c r="AO39" s="6"/>
      <c r="AP39" s="6"/>
      <c r="AQ39" s="6"/>
      <c r="AR39" s="6"/>
      <c r="AS39" s="11"/>
      <c r="AT39" s="11"/>
      <c r="AU39" s="11"/>
      <c r="AV39" s="4"/>
      <c r="AW39" s="4"/>
      <c r="AX39" s="5"/>
      <c r="AY39" s="11"/>
      <c r="AZ39" s="11"/>
      <c r="BA39" s="4"/>
      <c r="BB39" s="11"/>
      <c r="BC39" s="11"/>
      <c r="BD39" s="11"/>
      <c r="BE39" s="4"/>
      <c r="BF39" s="11"/>
      <c r="BG39" s="4"/>
      <c r="BH39" s="5"/>
      <c r="BI39" s="7">
        <f>IF(BH39="","",IF(AND(BH39&lt;TODAY(),AX39=""),"Y","N"))</f>
      </c>
      <c r="BJ39" s="18">
        <f>IF($A39="","",SUMPRODUCT(($A$4:$AV$4="Each submission")*(A39:AV39="")))</f>
      </c>
      <c r="BK39" s="4"/>
    </row>
    <row r="40">
      <c r="A40" s="4"/>
      <c r="B40" s="4"/>
      <c r="C40" s="4"/>
      <c r="D40" s="4"/>
      <c r="E40" s="11"/>
      <c r="F40" s="6"/>
      <c r="G40" s="4"/>
      <c r="H40" s="5"/>
      <c r="I40" s="4"/>
      <c r="J40" s="6"/>
      <c r="K40" s="11"/>
      <c r="L40" s="16"/>
      <c r="M40" s="16"/>
      <c r="N40" s="16"/>
      <c r="O40" s="16"/>
      <c r="P40" s="19"/>
      <c r="Q40" s="6"/>
      <c r="R40" s="6"/>
      <c r="S40" s="6"/>
      <c r="T40" s="16"/>
      <c r="U40" s="16"/>
      <c r="V40" s="16"/>
      <c r="W40" s="16"/>
      <c r="X40" s="16"/>
      <c r="Y40" s="19"/>
      <c r="Z40" s="19"/>
      <c r="AA40" s="19"/>
      <c r="AB40" s="6"/>
      <c r="AC40" s="16"/>
      <c r="AD40" s="6"/>
      <c r="AE40" s="6"/>
      <c r="AF40" s="6"/>
      <c r="AG40" s="16"/>
      <c r="AH40" s="16"/>
      <c r="AI40" s="17"/>
      <c r="AJ40" s="17"/>
      <c r="AK40" s="17"/>
      <c r="AL40" s="17"/>
      <c r="AM40" s="17"/>
      <c r="AN40" s="17"/>
      <c r="AO40" s="6"/>
      <c r="AP40" s="6"/>
      <c r="AQ40" s="6"/>
      <c r="AR40" s="6"/>
      <c r="AS40" s="11"/>
      <c r="AT40" s="11"/>
      <c r="AU40" s="11"/>
      <c r="AV40" s="4"/>
      <c r="AW40" s="4"/>
      <c r="AX40" s="5"/>
      <c r="AY40" s="11"/>
      <c r="AZ40" s="11"/>
      <c r="BA40" s="4"/>
      <c r="BB40" s="11"/>
      <c r="BC40" s="11"/>
      <c r="BD40" s="11"/>
      <c r="BE40" s="4"/>
      <c r="BF40" s="11"/>
      <c r="BG40" s="4"/>
      <c r="BH40" s="5"/>
      <c r="BI40" s="7">
        <f>IF(BH40="","",IF(AND(BH40&lt;TODAY(),AX40=""),"Y","N"))</f>
      </c>
      <c r="BJ40" s="18">
        <f>IF($A40="","",SUMPRODUCT(($A$4:$AV$4="Each submission")*(A40:AV40="")))</f>
      </c>
      <c r="BK40" s="4"/>
    </row>
    <row r="41">
      <c r="A41" s="4"/>
      <c r="B41" s="4"/>
      <c r="C41" s="4"/>
      <c r="D41" s="4"/>
      <c r="E41" s="11"/>
      <c r="F41" s="6"/>
      <c r="G41" s="4"/>
      <c r="H41" s="5"/>
      <c r="I41" s="4"/>
      <c r="J41" s="6"/>
      <c r="K41" s="11"/>
      <c r="L41" s="16"/>
      <c r="M41" s="16"/>
      <c r="N41" s="16"/>
      <c r="O41" s="16"/>
      <c r="P41" s="19"/>
      <c r="Q41" s="6"/>
      <c r="R41" s="6"/>
      <c r="S41" s="6"/>
      <c r="T41" s="16"/>
      <c r="U41" s="16"/>
      <c r="V41" s="16"/>
      <c r="W41" s="16"/>
      <c r="X41" s="16"/>
      <c r="Y41" s="19"/>
      <c r="Z41" s="19"/>
      <c r="AA41" s="19"/>
      <c r="AB41" s="6"/>
      <c r="AC41" s="16"/>
      <c r="AD41" s="6"/>
      <c r="AE41" s="6"/>
      <c r="AF41" s="6"/>
      <c r="AG41" s="16"/>
      <c r="AH41" s="16"/>
      <c r="AI41" s="17"/>
      <c r="AJ41" s="17"/>
      <c r="AK41" s="17"/>
      <c r="AL41" s="17"/>
      <c r="AM41" s="17"/>
      <c r="AN41" s="17"/>
      <c r="AO41" s="6"/>
      <c r="AP41" s="6"/>
      <c r="AQ41" s="6"/>
      <c r="AR41" s="6"/>
      <c r="AS41" s="11"/>
      <c r="AT41" s="11"/>
      <c r="AU41" s="11"/>
      <c r="AV41" s="4"/>
      <c r="AW41" s="4"/>
      <c r="AX41" s="5"/>
      <c r="AY41" s="11"/>
      <c r="AZ41" s="11"/>
      <c r="BA41" s="4"/>
      <c r="BB41" s="11"/>
      <c r="BC41" s="11"/>
      <c r="BD41" s="11"/>
      <c r="BE41" s="4"/>
      <c r="BF41" s="11"/>
      <c r="BG41" s="4"/>
      <c r="BH41" s="5"/>
      <c r="BI41" s="7">
        <f>IF(BH41="","",IF(AND(BH41&lt;TODAY(),AX41=""),"Y","N"))</f>
      </c>
      <c r="BJ41" s="18">
        <f>IF($A41="","",SUMPRODUCT(($A$4:$AV$4="Each submission")*(A41:AV41="")))</f>
      </c>
      <c r="BK41" s="4"/>
    </row>
    <row r="42">
      <c r="A42" s="4"/>
      <c r="B42" s="4"/>
      <c r="C42" s="4"/>
      <c r="D42" s="4"/>
      <c r="E42" s="11"/>
      <c r="F42" s="6"/>
      <c r="G42" s="4"/>
      <c r="H42" s="5"/>
      <c r="I42" s="4"/>
      <c r="J42" s="6"/>
      <c r="K42" s="11"/>
      <c r="L42" s="16"/>
      <c r="M42" s="16"/>
      <c r="N42" s="16"/>
      <c r="O42" s="16"/>
      <c r="P42" s="19"/>
      <c r="Q42" s="6"/>
      <c r="R42" s="6"/>
      <c r="S42" s="6"/>
      <c r="T42" s="16"/>
      <c r="U42" s="16"/>
      <c r="V42" s="16"/>
      <c r="W42" s="16"/>
      <c r="X42" s="16"/>
      <c r="Y42" s="19"/>
      <c r="Z42" s="19"/>
      <c r="AA42" s="19"/>
      <c r="AB42" s="6"/>
      <c r="AC42" s="16"/>
      <c r="AD42" s="6"/>
      <c r="AE42" s="6"/>
      <c r="AF42" s="6"/>
      <c r="AG42" s="16"/>
      <c r="AH42" s="16"/>
      <c r="AI42" s="17"/>
      <c r="AJ42" s="17"/>
      <c r="AK42" s="17"/>
      <c r="AL42" s="17"/>
      <c r="AM42" s="17"/>
      <c r="AN42" s="17"/>
      <c r="AO42" s="6"/>
      <c r="AP42" s="6"/>
      <c r="AQ42" s="6"/>
      <c r="AR42" s="6"/>
      <c r="AS42" s="11"/>
      <c r="AT42" s="11"/>
      <c r="AU42" s="11"/>
      <c r="AV42" s="4"/>
      <c r="AW42" s="4"/>
      <c r="AX42" s="5"/>
      <c r="AY42" s="11"/>
      <c r="AZ42" s="11"/>
      <c r="BA42" s="4"/>
      <c r="BB42" s="11"/>
      <c r="BC42" s="11"/>
      <c r="BD42" s="11"/>
      <c r="BE42" s="4"/>
      <c r="BF42" s="11"/>
      <c r="BG42" s="4"/>
      <c r="BH42" s="5"/>
      <c r="BI42" s="7">
        <f>IF(BH42="","",IF(AND(BH42&lt;TODAY(),AX42=""),"Y","N"))</f>
      </c>
      <c r="BJ42" s="18">
        <f>IF($A42="","",SUMPRODUCT(($A$4:$AV$4="Each submission")*(A42:AV42="")))</f>
      </c>
      <c r="BK42" s="4"/>
    </row>
    <row r="43">
      <c r="A43" s="4"/>
      <c r="B43" s="4"/>
      <c r="C43" s="4"/>
      <c r="D43" s="4"/>
      <c r="E43" s="11"/>
      <c r="F43" s="6"/>
      <c r="G43" s="4"/>
      <c r="H43" s="5"/>
      <c r="I43" s="4"/>
      <c r="J43" s="6"/>
      <c r="K43" s="11"/>
      <c r="L43" s="16"/>
      <c r="M43" s="16"/>
      <c r="N43" s="16"/>
      <c r="O43" s="16"/>
      <c r="P43" s="19"/>
      <c r="Q43" s="6"/>
      <c r="R43" s="6"/>
      <c r="S43" s="6"/>
      <c r="T43" s="16"/>
      <c r="U43" s="16"/>
      <c r="V43" s="16"/>
      <c r="W43" s="16"/>
      <c r="X43" s="16"/>
      <c r="Y43" s="19"/>
      <c r="Z43" s="19"/>
      <c r="AA43" s="19"/>
      <c r="AB43" s="6"/>
      <c r="AC43" s="16"/>
      <c r="AD43" s="6"/>
      <c r="AE43" s="6"/>
      <c r="AF43" s="6"/>
      <c r="AG43" s="16"/>
      <c r="AH43" s="16"/>
      <c r="AI43" s="17"/>
      <c r="AJ43" s="17"/>
      <c r="AK43" s="17"/>
      <c r="AL43" s="17"/>
      <c r="AM43" s="17"/>
      <c r="AN43" s="17"/>
      <c r="AO43" s="6"/>
      <c r="AP43" s="6"/>
      <c r="AQ43" s="6"/>
      <c r="AR43" s="6"/>
      <c r="AS43" s="11"/>
      <c r="AT43" s="11"/>
      <c r="AU43" s="11"/>
      <c r="AV43" s="4"/>
      <c r="AW43" s="4"/>
      <c r="AX43" s="5"/>
      <c r="AY43" s="11"/>
      <c r="AZ43" s="11"/>
      <c r="BA43" s="4"/>
      <c r="BB43" s="11"/>
      <c r="BC43" s="11"/>
      <c r="BD43" s="11"/>
      <c r="BE43" s="4"/>
      <c r="BF43" s="11"/>
      <c r="BG43" s="4"/>
      <c r="BH43" s="5"/>
      <c r="BI43" s="7">
        <f>IF(BH43="","",IF(AND(BH43&lt;TODAY(),AX43=""),"Y","N"))</f>
      </c>
      <c r="BJ43" s="18">
        <f>IF($A43="","",SUMPRODUCT(($A$4:$AV$4="Each submission")*(A43:AV43="")))</f>
      </c>
      <c r="BK43" s="4"/>
    </row>
    <row r="44">
      <c r="A44" s="4"/>
      <c r="B44" s="4"/>
      <c r="C44" s="4"/>
      <c r="D44" s="4"/>
      <c r="E44" s="11"/>
      <c r="F44" s="6"/>
      <c r="G44" s="4"/>
      <c r="H44" s="5"/>
      <c r="I44" s="4"/>
      <c r="J44" s="6"/>
      <c r="K44" s="11"/>
      <c r="L44" s="16"/>
      <c r="M44" s="16"/>
      <c r="N44" s="16"/>
      <c r="O44" s="16"/>
      <c r="P44" s="19"/>
      <c r="Q44" s="6"/>
      <c r="R44" s="6"/>
      <c r="S44" s="6"/>
      <c r="T44" s="16"/>
      <c r="U44" s="16"/>
      <c r="V44" s="16"/>
      <c r="W44" s="16"/>
      <c r="X44" s="16"/>
      <c r="Y44" s="19"/>
      <c r="Z44" s="19"/>
      <c r="AA44" s="19"/>
      <c r="AB44" s="6"/>
      <c r="AC44" s="16"/>
      <c r="AD44" s="6"/>
      <c r="AE44" s="6"/>
      <c r="AF44" s="6"/>
      <c r="AG44" s="16"/>
      <c r="AH44" s="16"/>
      <c r="AI44" s="17"/>
      <c r="AJ44" s="17"/>
      <c r="AK44" s="17"/>
      <c r="AL44" s="17"/>
      <c r="AM44" s="17"/>
      <c r="AN44" s="17"/>
      <c r="AO44" s="6"/>
      <c r="AP44" s="6"/>
      <c r="AQ44" s="6"/>
      <c r="AR44" s="6"/>
      <c r="AS44" s="11"/>
      <c r="AT44" s="11"/>
      <c r="AU44" s="11"/>
      <c r="AV44" s="4"/>
      <c r="AW44" s="4"/>
      <c r="AX44" s="5"/>
      <c r="AY44" s="11"/>
      <c r="AZ44" s="11"/>
      <c r="BA44" s="4"/>
      <c r="BB44" s="11"/>
      <c r="BC44" s="11"/>
      <c r="BD44" s="11"/>
      <c r="BE44" s="4"/>
      <c r="BF44" s="11"/>
      <c r="BG44" s="4"/>
      <c r="BH44" s="5"/>
      <c r="BI44" s="7">
        <f>IF(BH44="","",IF(AND(BH44&lt;TODAY(),AX44=""),"Y","N"))</f>
      </c>
      <c r="BJ44" s="18">
        <f>IF($A44="","",SUMPRODUCT(($A$4:$AV$4="Each submission")*(A44:AV44="")))</f>
      </c>
      <c r="BK44" s="4"/>
    </row>
    <row r="45">
      <c r="A45" s="4"/>
      <c r="B45" s="4"/>
      <c r="C45" s="4"/>
      <c r="D45" s="4"/>
      <c r="E45" s="11"/>
      <c r="F45" s="6"/>
      <c r="G45" s="4"/>
      <c r="H45" s="5"/>
      <c r="I45" s="4"/>
      <c r="J45" s="6"/>
      <c r="K45" s="11"/>
      <c r="L45" s="16"/>
      <c r="M45" s="16"/>
      <c r="N45" s="16"/>
      <c r="O45" s="16"/>
      <c r="P45" s="19"/>
      <c r="Q45" s="6"/>
      <c r="R45" s="6"/>
      <c r="S45" s="6"/>
      <c r="T45" s="16"/>
      <c r="U45" s="16"/>
      <c r="V45" s="16"/>
      <c r="W45" s="16"/>
      <c r="X45" s="16"/>
      <c r="Y45" s="19"/>
      <c r="Z45" s="19"/>
      <c r="AA45" s="19"/>
      <c r="AB45" s="6"/>
      <c r="AC45" s="16"/>
      <c r="AD45" s="6"/>
      <c r="AE45" s="6"/>
      <c r="AF45" s="6"/>
      <c r="AG45" s="16"/>
      <c r="AH45" s="16"/>
      <c r="AI45" s="17"/>
      <c r="AJ45" s="17"/>
      <c r="AK45" s="17"/>
      <c r="AL45" s="17"/>
      <c r="AM45" s="17"/>
      <c r="AN45" s="17"/>
      <c r="AO45" s="6"/>
      <c r="AP45" s="6"/>
      <c r="AQ45" s="6"/>
      <c r="AR45" s="6"/>
      <c r="AS45" s="11"/>
      <c r="AT45" s="11"/>
      <c r="AU45" s="11"/>
      <c r="AV45" s="4"/>
      <c r="AW45" s="4"/>
      <c r="AX45" s="5"/>
      <c r="AY45" s="11"/>
      <c r="AZ45" s="11"/>
      <c r="BA45" s="4"/>
      <c r="BB45" s="11"/>
      <c r="BC45" s="11"/>
      <c r="BD45" s="11"/>
      <c r="BE45" s="4"/>
      <c r="BF45" s="11"/>
      <c r="BG45" s="4"/>
      <c r="BH45" s="5"/>
      <c r="BI45" s="7">
        <f>IF(BH45="","",IF(AND(BH45&lt;TODAY(),AX45=""),"Y","N"))</f>
      </c>
      <c r="BJ45" s="18">
        <f>IF($A45="","",SUMPRODUCT(($A$4:$AV$4="Each submission")*(A45:AV45="")))</f>
      </c>
      <c r="BK45" s="4"/>
    </row>
    <row r="46">
      <c r="A46" s="4"/>
      <c r="B46" s="4"/>
      <c r="C46" s="4"/>
      <c r="D46" s="4"/>
      <c r="E46" s="11"/>
      <c r="F46" s="6"/>
      <c r="G46" s="4"/>
      <c r="H46" s="5"/>
      <c r="I46" s="4"/>
      <c r="J46" s="6"/>
      <c r="K46" s="11"/>
      <c r="L46" s="16"/>
      <c r="M46" s="16"/>
      <c r="N46" s="16"/>
      <c r="O46" s="16"/>
      <c r="P46" s="19"/>
      <c r="Q46" s="6"/>
      <c r="R46" s="6"/>
      <c r="S46" s="6"/>
      <c r="T46" s="16"/>
      <c r="U46" s="16"/>
      <c r="V46" s="16"/>
      <c r="W46" s="16"/>
      <c r="X46" s="16"/>
      <c r="Y46" s="19"/>
      <c r="Z46" s="19"/>
      <c r="AA46" s="19"/>
      <c r="AB46" s="6"/>
      <c r="AC46" s="16"/>
      <c r="AD46" s="6"/>
      <c r="AE46" s="6"/>
      <c r="AF46" s="6"/>
      <c r="AG46" s="16"/>
      <c r="AH46" s="16"/>
      <c r="AI46" s="17"/>
      <c r="AJ46" s="17"/>
      <c r="AK46" s="17"/>
      <c r="AL46" s="17"/>
      <c r="AM46" s="17"/>
      <c r="AN46" s="17"/>
      <c r="AO46" s="6"/>
      <c r="AP46" s="6"/>
      <c r="AQ46" s="6"/>
      <c r="AR46" s="6"/>
      <c r="AS46" s="11"/>
      <c r="AT46" s="11"/>
      <c r="AU46" s="11"/>
      <c r="AV46" s="4"/>
      <c r="AW46" s="4"/>
      <c r="AX46" s="5"/>
      <c r="AY46" s="11"/>
      <c r="AZ46" s="11"/>
      <c r="BA46" s="4"/>
      <c r="BB46" s="11"/>
      <c r="BC46" s="11"/>
      <c r="BD46" s="11"/>
      <c r="BE46" s="4"/>
      <c r="BF46" s="11"/>
      <c r="BG46" s="4"/>
      <c r="BH46" s="5"/>
      <c r="BI46" s="7">
        <f>IF(BH46="","",IF(AND(BH46&lt;TODAY(),AX46=""),"Y","N"))</f>
      </c>
      <c r="BJ46" s="18">
        <f>IF($A46="","",SUMPRODUCT(($A$4:$AV$4="Each submission")*(A46:AV46="")))</f>
      </c>
      <c r="BK46" s="4"/>
    </row>
    <row r="47">
      <c r="A47" s="4"/>
      <c r="B47" s="4"/>
      <c r="C47" s="4"/>
      <c r="D47" s="4"/>
      <c r="E47" s="11"/>
      <c r="F47" s="6"/>
      <c r="G47" s="4"/>
      <c r="H47" s="5"/>
      <c r="I47" s="4"/>
      <c r="J47" s="6"/>
      <c r="K47" s="11"/>
      <c r="L47" s="16"/>
      <c r="M47" s="16"/>
      <c r="N47" s="16"/>
      <c r="O47" s="16"/>
      <c r="P47" s="19"/>
      <c r="Q47" s="6"/>
      <c r="R47" s="6"/>
      <c r="S47" s="6"/>
      <c r="T47" s="16"/>
      <c r="U47" s="16"/>
      <c r="V47" s="16"/>
      <c r="W47" s="16"/>
      <c r="X47" s="16"/>
      <c r="Y47" s="19"/>
      <c r="Z47" s="19"/>
      <c r="AA47" s="19"/>
      <c r="AB47" s="6"/>
      <c r="AC47" s="16"/>
      <c r="AD47" s="6"/>
      <c r="AE47" s="6"/>
      <c r="AF47" s="6"/>
      <c r="AG47" s="16"/>
      <c r="AH47" s="16"/>
      <c r="AI47" s="17"/>
      <c r="AJ47" s="17"/>
      <c r="AK47" s="17"/>
      <c r="AL47" s="17"/>
      <c r="AM47" s="17"/>
      <c r="AN47" s="17"/>
      <c r="AO47" s="6"/>
      <c r="AP47" s="6"/>
      <c r="AQ47" s="6"/>
      <c r="AR47" s="6"/>
      <c r="AS47" s="11"/>
      <c r="AT47" s="11"/>
      <c r="AU47" s="11"/>
      <c r="AV47" s="4"/>
      <c r="AW47" s="4"/>
      <c r="AX47" s="5"/>
      <c r="AY47" s="11"/>
      <c r="AZ47" s="11"/>
      <c r="BA47" s="4"/>
      <c r="BB47" s="11"/>
      <c r="BC47" s="11"/>
      <c r="BD47" s="11"/>
      <c r="BE47" s="4"/>
      <c r="BF47" s="11"/>
      <c r="BG47" s="4"/>
      <c r="BH47" s="5"/>
      <c r="BI47" s="7">
        <f>IF(BH47="","",IF(AND(BH47&lt;TODAY(),AX47=""),"Y","N"))</f>
      </c>
      <c r="BJ47" s="18">
        <f>IF($A47="","",SUMPRODUCT(($A$4:$AV$4="Each submission")*(A47:AV47="")))</f>
      </c>
      <c r="BK47" s="4"/>
    </row>
    <row r="48">
      <c r="A48" s="4"/>
      <c r="B48" s="4"/>
      <c r="C48" s="4"/>
      <c r="D48" s="4"/>
      <c r="E48" s="11"/>
      <c r="F48" s="6"/>
      <c r="G48" s="4"/>
      <c r="H48" s="5"/>
      <c r="I48" s="4"/>
      <c r="J48" s="6"/>
      <c r="K48" s="11"/>
      <c r="L48" s="16"/>
      <c r="M48" s="16"/>
      <c r="N48" s="16"/>
      <c r="O48" s="16"/>
      <c r="P48" s="19"/>
      <c r="Q48" s="6"/>
      <c r="R48" s="6"/>
      <c r="S48" s="6"/>
      <c r="T48" s="16"/>
      <c r="U48" s="16"/>
      <c r="V48" s="16"/>
      <c r="W48" s="16"/>
      <c r="X48" s="16"/>
      <c r="Y48" s="19"/>
      <c r="Z48" s="19"/>
      <c r="AA48" s="19"/>
      <c r="AB48" s="6"/>
      <c r="AC48" s="16"/>
      <c r="AD48" s="6"/>
      <c r="AE48" s="6"/>
      <c r="AF48" s="6"/>
      <c r="AG48" s="16"/>
      <c r="AH48" s="16"/>
      <c r="AI48" s="17"/>
      <c r="AJ48" s="17"/>
      <c r="AK48" s="17"/>
      <c r="AL48" s="17"/>
      <c r="AM48" s="17"/>
      <c r="AN48" s="17"/>
      <c r="AO48" s="6"/>
      <c r="AP48" s="6"/>
      <c r="AQ48" s="6"/>
      <c r="AR48" s="6"/>
      <c r="AS48" s="11"/>
      <c r="AT48" s="11"/>
      <c r="AU48" s="11"/>
      <c r="AV48" s="4"/>
      <c r="AW48" s="4"/>
      <c r="AX48" s="5"/>
      <c r="AY48" s="11"/>
      <c r="AZ48" s="11"/>
      <c r="BA48" s="4"/>
      <c r="BB48" s="11"/>
      <c r="BC48" s="11"/>
      <c r="BD48" s="11"/>
      <c r="BE48" s="4"/>
      <c r="BF48" s="11"/>
      <c r="BG48" s="4"/>
      <c r="BH48" s="5"/>
      <c r="BI48" s="7">
        <f>IF(BH48="","",IF(AND(BH48&lt;TODAY(),AX48=""),"Y","N"))</f>
      </c>
      <c r="BJ48" s="18">
        <f>IF($A48="","",SUMPRODUCT(($A$4:$AV$4="Each submission")*(A48:AV48="")))</f>
      </c>
      <c r="BK48" s="4"/>
    </row>
    <row r="49">
      <c r="A49" s="4"/>
      <c r="B49" s="4"/>
      <c r="C49" s="4"/>
      <c r="D49" s="4"/>
      <c r="E49" s="11"/>
      <c r="F49" s="6"/>
      <c r="G49" s="4"/>
      <c r="H49" s="5"/>
      <c r="I49" s="4"/>
      <c r="J49" s="6"/>
      <c r="K49" s="11"/>
      <c r="L49" s="16"/>
      <c r="M49" s="16"/>
      <c r="N49" s="16"/>
      <c r="O49" s="16"/>
      <c r="P49" s="19"/>
      <c r="Q49" s="6"/>
      <c r="R49" s="6"/>
      <c r="S49" s="6"/>
      <c r="T49" s="16"/>
      <c r="U49" s="16"/>
      <c r="V49" s="16"/>
      <c r="W49" s="16"/>
      <c r="X49" s="16"/>
      <c r="Y49" s="19"/>
      <c r="Z49" s="19"/>
      <c r="AA49" s="19"/>
      <c r="AB49" s="6"/>
      <c r="AC49" s="16"/>
      <c r="AD49" s="6"/>
      <c r="AE49" s="6"/>
      <c r="AF49" s="6"/>
      <c r="AG49" s="16"/>
      <c r="AH49" s="16"/>
      <c r="AI49" s="17"/>
      <c r="AJ49" s="17"/>
      <c r="AK49" s="17"/>
      <c r="AL49" s="17"/>
      <c r="AM49" s="17"/>
      <c r="AN49" s="17"/>
      <c r="AO49" s="6"/>
      <c r="AP49" s="6"/>
      <c r="AQ49" s="6"/>
      <c r="AR49" s="6"/>
      <c r="AS49" s="11"/>
      <c r="AT49" s="11"/>
      <c r="AU49" s="11"/>
      <c r="AV49" s="4"/>
      <c r="AW49" s="4"/>
      <c r="AX49" s="5"/>
      <c r="AY49" s="11"/>
      <c r="AZ49" s="11"/>
      <c r="BA49" s="4"/>
      <c r="BB49" s="11"/>
      <c r="BC49" s="11"/>
      <c r="BD49" s="11"/>
      <c r="BE49" s="4"/>
      <c r="BF49" s="11"/>
      <c r="BG49" s="4"/>
      <c r="BH49" s="5"/>
      <c r="BI49" s="7">
        <f>IF(BH49="","",IF(AND(BH49&lt;TODAY(),AX49=""),"Y","N"))</f>
      </c>
      <c r="BJ49" s="18">
        <f>IF($A49="","",SUMPRODUCT(($A$4:$AV$4="Each submission")*(A49:AV49="")))</f>
      </c>
      <c r="BK49" s="4"/>
    </row>
    <row r="50">
      <c r="A50" s="4"/>
      <c r="B50" s="4"/>
      <c r="C50" s="4"/>
      <c r="D50" s="4"/>
      <c r="E50" s="11"/>
      <c r="F50" s="6"/>
      <c r="G50" s="4"/>
      <c r="H50" s="5"/>
      <c r="I50" s="4"/>
      <c r="J50" s="6"/>
      <c r="K50" s="11"/>
      <c r="L50" s="16"/>
      <c r="M50" s="16"/>
      <c r="N50" s="16"/>
      <c r="O50" s="16"/>
      <c r="P50" s="19"/>
      <c r="Q50" s="6"/>
      <c r="R50" s="6"/>
      <c r="S50" s="6"/>
      <c r="T50" s="16"/>
      <c r="U50" s="16"/>
      <c r="V50" s="16"/>
      <c r="W50" s="16"/>
      <c r="X50" s="16"/>
      <c r="Y50" s="19"/>
      <c r="Z50" s="19"/>
      <c r="AA50" s="19"/>
      <c r="AB50" s="6"/>
      <c r="AC50" s="16"/>
      <c r="AD50" s="6"/>
      <c r="AE50" s="6"/>
      <c r="AF50" s="6"/>
      <c r="AG50" s="16"/>
      <c r="AH50" s="16"/>
      <c r="AI50" s="17"/>
      <c r="AJ50" s="17"/>
      <c r="AK50" s="17"/>
      <c r="AL50" s="17"/>
      <c r="AM50" s="17"/>
      <c r="AN50" s="17"/>
      <c r="AO50" s="6"/>
      <c r="AP50" s="6"/>
      <c r="AQ50" s="6"/>
      <c r="AR50" s="6"/>
      <c r="AS50" s="11"/>
      <c r="AT50" s="11"/>
      <c r="AU50" s="11"/>
      <c r="AV50" s="4"/>
      <c r="AW50" s="4"/>
      <c r="AX50" s="5"/>
      <c r="AY50" s="11"/>
      <c r="AZ50" s="11"/>
      <c r="BA50" s="4"/>
      <c r="BB50" s="11"/>
      <c r="BC50" s="11"/>
      <c r="BD50" s="11"/>
      <c r="BE50" s="4"/>
      <c r="BF50" s="11"/>
      <c r="BG50" s="4"/>
      <c r="BH50" s="5"/>
      <c r="BI50" s="7">
        <f>IF(BH50="","",IF(AND(BH50&lt;TODAY(),AX50=""),"Y","N"))</f>
      </c>
      <c r="BJ50" s="18">
        <f>IF($A50="","",SUMPRODUCT(($A$4:$AV$4="Each submission")*(A50:AV50="")))</f>
      </c>
      <c r="BK50" s="4"/>
    </row>
    <row r="51">
      <c r="A51" s="4"/>
      <c r="B51" s="4"/>
      <c r="C51" s="4"/>
      <c r="D51" s="4"/>
      <c r="E51" s="11"/>
      <c r="F51" s="6"/>
      <c r="G51" s="4"/>
      <c r="H51" s="5"/>
      <c r="I51" s="4"/>
      <c r="J51" s="6"/>
      <c r="K51" s="11"/>
      <c r="L51" s="16"/>
      <c r="M51" s="16"/>
      <c r="N51" s="16"/>
      <c r="O51" s="16"/>
      <c r="P51" s="19"/>
      <c r="Q51" s="6"/>
      <c r="R51" s="6"/>
      <c r="S51" s="6"/>
      <c r="T51" s="16"/>
      <c r="U51" s="16"/>
      <c r="V51" s="16"/>
      <c r="W51" s="16"/>
      <c r="X51" s="16"/>
      <c r="Y51" s="19"/>
      <c r="Z51" s="19"/>
      <c r="AA51" s="19"/>
      <c r="AB51" s="6"/>
      <c r="AC51" s="16"/>
      <c r="AD51" s="6"/>
      <c r="AE51" s="6"/>
      <c r="AF51" s="6"/>
      <c r="AG51" s="16"/>
      <c r="AH51" s="16"/>
      <c r="AI51" s="17"/>
      <c r="AJ51" s="17"/>
      <c r="AK51" s="17"/>
      <c r="AL51" s="17"/>
      <c r="AM51" s="17"/>
      <c r="AN51" s="17"/>
      <c r="AO51" s="6"/>
      <c r="AP51" s="6"/>
      <c r="AQ51" s="6"/>
      <c r="AR51" s="6"/>
      <c r="AS51" s="11"/>
      <c r="AT51" s="11"/>
      <c r="AU51" s="11"/>
      <c r="AV51" s="4"/>
      <c r="AW51" s="4"/>
      <c r="AX51" s="5"/>
      <c r="AY51" s="11"/>
      <c r="AZ51" s="11"/>
      <c r="BA51" s="4"/>
      <c r="BB51" s="11"/>
      <c r="BC51" s="11"/>
      <c r="BD51" s="11"/>
      <c r="BE51" s="4"/>
      <c r="BF51" s="11"/>
      <c r="BG51" s="4"/>
      <c r="BH51" s="5"/>
      <c r="BI51" s="7">
        <f>IF(BH51="","",IF(AND(BH51&lt;TODAY(),AX51=""),"Y","N"))</f>
      </c>
      <c r="BJ51" s="18">
        <f>IF($A51="","",SUMPRODUCT(($A$4:$AV$4="Each submission")*(A51:AV51="")))</f>
      </c>
      <c r="BK51" s="4"/>
    </row>
    <row r="52">
      <c r="A52" s="4"/>
      <c r="B52" s="4"/>
      <c r="C52" s="4"/>
      <c r="D52" s="4"/>
      <c r="E52" s="11"/>
      <c r="F52" s="6"/>
      <c r="G52" s="4"/>
      <c r="H52" s="5"/>
      <c r="I52" s="4"/>
      <c r="J52" s="6"/>
      <c r="K52" s="11"/>
      <c r="L52" s="16"/>
      <c r="M52" s="16"/>
      <c r="N52" s="16"/>
      <c r="O52" s="16"/>
      <c r="P52" s="19"/>
      <c r="Q52" s="6"/>
      <c r="R52" s="6"/>
      <c r="S52" s="6"/>
      <c r="T52" s="16"/>
      <c r="U52" s="16"/>
      <c r="V52" s="16"/>
      <c r="W52" s="16"/>
      <c r="X52" s="16"/>
      <c r="Y52" s="19"/>
      <c r="Z52" s="19"/>
      <c r="AA52" s="19"/>
      <c r="AB52" s="6"/>
      <c r="AC52" s="16"/>
      <c r="AD52" s="6"/>
      <c r="AE52" s="6"/>
      <c r="AF52" s="6"/>
      <c r="AG52" s="16"/>
      <c r="AH52" s="16"/>
      <c r="AI52" s="17"/>
      <c r="AJ52" s="17"/>
      <c r="AK52" s="17"/>
      <c r="AL52" s="17"/>
      <c r="AM52" s="17"/>
      <c r="AN52" s="17"/>
      <c r="AO52" s="6"/>
      <c r="AP52" s="6"/>
      <c r="AQ52" s="6"/>
      <c r="AR52" s="6"/>
      <c r="AS52" s="11"/>
      <c r="AT52" s="11"/>
      <c r="AU52" s="11"/>
      <c r="AV52" s="4"/>
      <c r="AW52" s="4"/>
      <c r="AX52" s="5"/>
      <c r="AY52" s="11"/>
      <c r="AZ52" s="11"/>
      <c r="BA52" s="4"/>
      <c r="BB52" s="11"/>
      <c r="BC52" s="11"/>
      <c r="BD52" s="11"/>
      <c r="BE52" s="4"/>
      <c r="BF52" s="11"/>
      <c r="BG52" s="4"/>
      <c r="BH52" s="5"/>
      <c r="BI52" s="7">
        <f>IF(BH52="","",IF(AND(BH52&lt;TODAY(),AX52=""),"Y","N"))</f>
      </c>
      <c r="BJ52" s="18">
        <f>IF($A52="","",SUMPRODUCT(($A$4:$AV$4="Each submission")*(A52:AV52="")))</f>
      </c>
      <c r="BK52" s="4"/>
    </row>
    <row r="53">
      <c r="A53" s="4"/>
      <c r="B53" s="4"/>
      <c r="C53" s="4"/>
      <c r="D53" s="4"/>
      <c r="E53" s="11"/>
      <c r="F53" s="6"/>
      <c r="G53" s="4"/>
      <c r="H53" s="5"/>
      <c r="I53" s="4"/>
      <c r="J53" s="6"/>
      <c r="K53" s="11"/>
      <c r="L53" s="16"/>
      <c r="M53" s="16"/>
      <c r="N53" s="16"/>
      <c r="O53" s="16"/>
      <c r="P53" s="19"/>
      <c r="Q53" s="6"/>
      <c r="R53" s="6"/>
      <c r="S53" s="6"/>
      <c r="T53" s="16"/>
      <c r="U53" s="16"/>
      <c r="V53" s="16"/>
      <c r="W53" s="16"/>
      <c r="X53" s="16"/>
      <c r="Y53" s="19"/>
      <c r="Z53" s="19"/>
      <c r="AA53" s="19"/>
      <c r="AB53" s="6"/>
      <c r="AC53" s="16"/>
      <c r="AD53" s="6"/>
      <c r="AE53" s="6"/>
      <c r="AF53" s="6"/>
      <c r="AG53" s="16"/>
      <c r="AH53" s="16"/>
      <c r="AI53" s="17"/>
      <c r="AJ53" s="17"/>
      <c r="AK53" s="17"/>
      <c r="AL53" s="17"/>
      <c r="AM53" s="17"/>
      <c r="AN53" s="17"/>
      <c r="AO53" s="6"/>
      <c r="AP53" s="6"/>
      <c r="AQ53" s="6"/>
      <c r="AR53" s="6"/>
      <c r="AS53" s="11"/>
      <c r="AT53" s="11"/>
      <c r="AU53" s="11"/>
      <c r="AV53" s="4"/>
      <c r="AW53" s="4"/>
      <c r="AX53" s="5"/>
      <c r="AY53" s="11"/>
      <c r="AZ53" s="11"/>
      <c r="BA53" s="4"/>
      <c r="BB53" s="11"/>
      <c r="BC53" s="11"/>
      <c r="BD53" s="11"/>
      <c r="BE53" s="4"/>
      <c r="BF53" s="11"/>
      <c r="BG53" s="4"/>
      <c r="BH53" s="5"/>
      <c r="BI53" s="7">
        <f>IF(BH53="","",IF(AND(BH53&lt;TODAY(),AX53=""),"Y","N"))</f>
      </c>
      <c r="BJ53" s="18">
        <f>IF($A53="","",SUMPRODUCT(($A$4:$AV$4="Each submission")*(A53:AV53="")))</f>
      </c>
      <c r="BK53" s="4"/>
    </row>
    <row r="54">
      <c r="A54" s="4"/>
      <c r="B54" s="4"/>
      <c r="C54" s="4"/>
      <c r="D54" s="4"/>
      <c r="E54" s="11"/>
      <c r="F54" s="6"/>
      <c r="G54" s="4"/>
      <c r="H54" s="5"/>
      <c r="I54" s="4"/>
      <c r="J54" s="6"/>
      <c r="K54" s="11"/>
      <c r="L54" s="16"/>
      <c r="M54" s="16"/>
      <c r="N54" s="16"/>
      <c r="O54" s="16"/>
      <c r="P54" s="19"/>
      <c r="Q54" s="6"/>
      <c r="R54" s="6"/>
      <c r="S54" s="6"/>
      <c r="T54" s="16"/>
      <c r="U54" s="16"/>
      <c r="V54" s="16"/>
      <c r="W54" s="16"/>
      <c r="X54" s="16"/>
      <c r="Y54" s="19"/>
      <c r="Z54" s="19"/>
      <c r="AA54" s="19"/>
      <c r="AB54" s="6"/>
      <c r="AC54" s="16"/>
      <c r="AD54" s="6"/>
      <c r="AE54" s="6"/>
      <c r="AF54" s="6"/>
      <c r="AG54" s="16"/>
      <c r="AH54" s="16"/>
      <c r="AI54" s="17"/>
      <c r="AJ54" s="17"/>
      <c r="AK54" s="17"/>
      <c r="AL54" s="17"/>
      <c r="AM54" s="17"/>
      <c r="AN54" s="17"/>
      <c r="AO54" s="6"/>
      <c r="AP54" s="6"/>
      <c r="AQ54" s="6"/>
      <c r="AR54" s="6"/>
      <c r="AS54" s="11"/>
      <c r="AT54" s="11"/>
      <c r="AU54" s="11"/>
      <c r="AV54" s="4"/>
      <c r="AW54" s="4"/>
      <c r="AX54" s="5"/>
      <c r="AY54" s="11"/>
      <c r="AZ54" s="11"/>
      <c r="BA54" s="4"/>
      <c r="BB54" s="11"/>
      <c r="BC54" s="11"/>
      <c r="BD54" s="11"/>
      <c r="BE54" s="4"/>
      <c r="BF54" s="11"/>
      <c r="BG54" s="4"/>
      <c r="BH54" s="5"/>
      <c r="BI54" s="7">
        <f>IF(BH54="","",IF(AND(BH54&lt;TODAY(),AX54=""),"Y","N"))</f>
      </c>
      <c r="BJ54" s="18">
        <f>IF($A54="","",SUMPRODUCT(($A$4:$AV$4="Each submission")*(A54:AV54="")))</f>
      </c>
      <c r="BK54" s="4"/>
    </row>
    <row r="55">
      <c r="A55" s="4"/>
      <c r="B55" s="4"/>
      <c r="C55" s="4"/>
      <c r="D55" s="4"/>
      <c r="E55" s="11"/>
      <c r="F55" s="6"/>
      <c r="G55" s="4"/>
      <c r="H55" s="5"/>
      <c r="I55" s="4"/>
      <c r="J55" s="6"/>
      <c r="K55" s="11"/>
      <c r="L55" s="16"/>
      <c r="M55" s="16"/>
      <c r="N55" s="16"/>
      <c r="O55" s="16"/>
      <c r="P55" s="19"/>
      <c r="Q55" s="6"/>
      <c r="R55" s="6"/>
      <c r="S55" s="6"/>
      <c r="T55" s="16"/>
      <c r="U55" s="16"/>
      <c r="V55" s="16"/>
      <c r="W55" s="16"/>
      <c r="X55" s="16"/>
      <c r="Y55" s="19"/>
      <c r="Z55" s="19"/>
      <c r="AA55" s="19"/>
      <c r="AB55" s="6"/>
      <c r="AC55" s="16"/>
      <c r="AD55" s="6"/>
      <c r="AE55" s="6"/>
      <c r="AF55" s="6"/>
      <c r="AG55" s="16"/>
      <c r="AH55" s="16"/>
      <c r="AI55" s="17"/>
      <c r="AJ55" s="17"/>
      <c r="AK55" s="17"/>
      <c r="AL55" s="17"/>
      <c r="AM55" s="17"/>
      <c r="AN55" s="17"/>
      <c r="AO55" s="6"/>
      <c r="AP55" s="6"/>
      <c r="AQ55" s="6"/>
      <c r="AR55" s="6"/>
      <c r="AS55" s="11"/>
      <c r="AT55" s="11"/>
      <c r="AU55" s="11"/>
      <c r="AV55" s="4"/>
      <c r="AW55" s="4"/>
      <c r="AX55" s="5"/>
      <c r="AY55" s="11"/>
      <c r="AZ55" s="11"/>
      <c r="BA55" s="4"/>
      <c r="BB55" s="11"/>
      <c r="BC55" s="11"/>
      <c r="BD55" s="11"/>
      <c r="BE55" s="4"/>
      <c r="BF55" s="11"/>
      <c r="BG55" s="4"/>
      <c r="BH55" s="5"/>
      <c r="BI55" s="7">
        <f>IF(BH55="","",IF(AND(BH55&lt;TODAY(),AX55=""),"Y","N"))</f>
      </c>
      <c r="BJ55" s="18">
        <f>IF($A55="","",SUMPRODUCT(($A$4:$AV$4="Each submission")*(A55:AV55="")))</f>
      </c>
      <c r="BK55" s="4"/>
    </row>
    <row r="56">
      <c r="A56" s="4"/>
      <c r="B56" s="4"/>
      <c r="C56" s="4"/>
      <c r="D56" s="4"/>
      <c r="E56" s="11"/>
      <c r="F56" s="6"/>
      <c r="G56" s="4"/>
      <c r="H56" s="5"/>
      <c r="I56" s="4"/>
      <c r="J56" s="6"/>
      <c r="K56" s="11"/>
      <c r="L56" s="16"/>
      <c r="M56" s="16"/>
      <c r="N56" s="16"/>
      <c r="O56" s="16"/>
      <c r="P56" s="19"/>
      <c r="Q56" s="6"/>
      <c r="R56" s="6"/>
      <c r="S56" s="6"/>
      <c r="T56" s="16"/>
      <c r="U56" s="16"/>
      <c r="V56" s="16"/>
      <c r="W56" s="16"/>
      <c r="X56" s="16"/>
      <c r="Y56" s="19"/>
      <c r="Z56" s="19"/>
      <c r="AA56" s="19"/>
      <c r="AB56" s="6"/>
      <c r="AC56" s="16"/>
      <c r="AD56" s="6"/>
      <c r="AE56" s="6"/>
      <c r="AF56" s="6"/>
      <c r="AG56" s="16"/>
      <c r="AH56" s="16"/>
      <c r="AI56" s="17"/>
      <c r="AJ56" s="17"/>
      <c r="AK56" s="17"/>
      <c r="AL56" s="17"/>
      <c r="AM56" s="17"/>
      <c r="AN56" s="17"/>
      <c r="AO56" s="6"/>
      <c r="AP56" s="6"/>
      <c r="AQ56" s="6"/>
      <c r="AR56" s="6"/>
      <c r="AS56" s="11"/>
      <c r="AT56" s="11"/>
      <c r="AU56" s="11"/>
      <c r="AV56" s="4"/>
      <c r="AW56" s="4"/>
      <c r="AX56" s="5"/>
      <c r="AY56" s="11"/>
      <c r="AZ56" s="11"/>
      <c r="BA56" s="4"/>
      <c r="BB56" s="11"/>
      <c r="BC56" s="11"/>
      <c r="BD56" s="11"/>
      <c r="BE56" s="4"/>
      <c r="BF56" s="11"/>
      <c r="BG56" s="4"/>
      <c r="BH56" s="5"/>
      <c r="BI56" s="7">
        <f>IF(BH56="","",IF(AND(BH56&lt;TODAY(),AX56=""),"Y","N"))</f>
      </c>
      <c r="BJ56" s="18">
        <f>IF($A56="","",SUMPRODUCT(($A$4:$AV$4="Each submission")*(A56:AV56="")))</f>
      </c>
      <c r="BK56" s="4"/>
    </row>
    <row r="57">
      <c r="A57" s="4"/>
      <c r="B57" s="4"/>
      <c r="C57" s="4"/>
      <c r="D57" s="4"/>
      <c r="E57" s="11"/>
      <c r="F57" s="6"/>
      <c r="G57" s="4"/>
      <c r="H57" s="5"/>
      <c r="I57" s="4"/>
      <c r="J57" s="6"/>
      <c r="K57" s="11"/>
      <c r="L57" s="16"/>
      <c r="M57" s="16"/>
      <c r="N57" s="16"/>
      <c r="O57" s="16"/>
      <c r="P57" s="19"/>
      <c r="Q57" s="6"/>
      <c r="R57" s="6"/>
      <c r="S57" s="6"/>
      <c r="T57" s="16"/>
      <c r="U57" s="16"/>
      <c r="V57" s="16"/>
      <c r="W57" s="16"/>
      <c r="X57" s="16"/>
      <c r="Y57" s="19"/>
      <c r="Z57" s="19"/>
      <c r="AA57" s="19"/>
      <c r="AB57" s="6"/>
      <c r="AC57" s="16"/>
      <c r="AD57" s="6"/>
      <c r="AE57" s="6"/>
      <c r="AF57" s="6"/>
      <c r="AG57" s="16"/>
      <c r="AH57" s="16"/>
      <c r="AI57" s="17"/>
      <c r="AJ57" s="17"/>
      <c r="AK57" s="17"/>
      <c r="AL57" s="17"/>
      <c r="AM57" s="17"/>
      <c r="AN57" s="17"/>
      <c r="AO57" s="6"/>
      <c r="AP57" s="6"/>
      <c r="AQ57" s="6"/>
      <c r="AR57" s="6"/>
      <c r="AS57" s="11"/>
      <c r="AT57" s="11"/>
      <c r="AU57" s="11"/>
      <c r="AV57" s="4"/>
      <c r="AW57" s="4"/>
      <c r="AX57" s="5"/>
      <c r="AY57" s="11"/>
      <c r="AZ57" s="11"/>
      <c r="BA57" s="4"/>
      <c r="BB57" s="11"/>
      <c r="BC57" s="11"/>
      <c r="BD57" s="11"/>
      <c r="BE57" s="4"/>
      <c r="BF57" s="11"/>
      <c r="BG57" s="4"/>
      <c r="BH57" s="5"/>
      <c r="BI57" s="7">
        <f>IF(BH57="","",IF(AND(BH57&lt;TODAY(),AX57=""),"Y","N"))</f>
      </c>
      <c r="BJ57" s="18">
        <f>IF($A57="","",SUMPRODUCT(($A$4:$AV$4="Each submission")*(A57:AV57="")))</f>
      </c>
      <c r="BK57" s="4"/>
    </row>
    <row r="58">
      <c r="A58" s="4"/>
      <c r="B58" s="4"/>
      <c r="C58" s="4"/>
      <c r="D58" s="4"/>
      <c r="E58" s="11"/>
      <c r="F58" s="6"/>
      <c r="G58" s="4"/>
      <c r="H58" s="5"/>
      <c r="I58" s="4"/>
      <c r="J58" s="6"/>
      <c r="K58" s="11"/>
      <c r="L58" s="16"/>
      <c r="M58" s="16"/>
      <c r="N58" s="16"/>
      <c r="O58" s="16"/>
      <c r="P58" s="19"/>
      <c r="Q58" s="6"/>
      <c r="R58" s="6"/>
      <c r="S58" s="6"/>
      <c r="T58" s="16"/>
      <c r="U58" s="16"/>
      <c r="V58" s="16"/>
      <c r="W58" s="16"/>
      <c r="X58" s="16"/>
      <c r="Y58" s="19"/>
      <c r="Z58" s="19"/>
      <c r="AA58" s="19"/>
      <c r="AB58" s="6"/>
      <c r="AC58" s="16"/>
      <c r="AD58" s="6"/>
      <c r="AE58" s="6"/>
      <c r="AF58" s="6"/>
      <c r="AG58" s="16"/>
      <c r="AH58" s="16"/>
      <c r="AI58" s="17"/>
      <c r="AJ58" s="17"/>
      <c r="AK58" s="17"/>
      <c r="AL58" s="17"/>
      <c r="AM58" s="17"/>
      <c r="AN58" s="17"/>
      <c r="AO58" s="6"/>
      <c r="AP58" s="6"/>
      <c r="AQ58" s="6"/>
      <c r="AR58" s="6"/>
      <c r="AS58" s="11"/>
      <c r="AT58" s="11"/>
      <c r="AU58" s="11"/>
      <c r="AV58" s="4"/>
      <c r="AW58" s="4"/>
      <c r="AX58" s="5"/>
      <c r="AY58" s="11"/>
      <c r="AZ58" s="11"/>
      <c r="BA58" s="4"/>
      <c r="BB58" s="11"/>
      <c r="BC58" s="11"/>
      <c r="BD58" s="11"/>
      <c r="BE58" s="4"/>
      <c r="BF58" s="11"/>
      <c r="BG58" s="4"/>
      <c r="BH58" s="5"/>
      <c r="BI58" s="7">
        <f>IF(BH58="","",IF(AND(BH58&lt;TODAY(),AX58=""),"Y","N"))</f>
      </c>
      <c r="BJ58" s="18">
        <f>IF($A58="","",SUMPRODUCT(($A$4:$AV$4="Each submission")*(A58:AV58="")))</f>
      </c>
      <c r="BK58" s="4"/>
    </row>
    <row r="59">
      <c r="A59" s="4"/>
      <c r="B59" s="4"/>
      <c r="C59" s="4"/>
      <c r="D59" s="4"/>
      <c r="E59" s="11"/>
      <c r="F59" s="6"/>
      <c r="G59" s="4"/>
      <c r="H59" s="5"/>
      <c r="I59" s="4"/>
      <c r="J59" s="6"/>
      <c r="K59" s="11"/>
      <c r="L59" s="16"/>
      <c r="M59" s="16"/>
      <c r="N59" s="16"/>
      <c r="O59" s="16"/>
      <c r="P59" s="19"/>
      <c r="Q59" s="6"/>
      <c r="R59" s="6"/>
      <c r="S59" s="6"/>
      <c r="T59" s="16"/>
      <c r="U59" s="16"/>
      <c r="V59" s="16"/>
      <c r="W59" s="16"/>
      <c r="X59" s="16"/>
      <c r="Y59" s="19"/>
      <c r="Z59" s="19"/>
      <c r="AA59" s="19"/>
      <c r="AB59" s="6"/>
      <c r="AC59" s="16"/>
      <c r="AD59" s="6"/>
      <c r="AE59" s="6"/>
      <c r="AF59" s="6"/>
      <c r="AG59" s="16"/>
      <c r="AH59" s="16"/>
      <c r="AI59" s="17"/>
      <c r="AJ59" s="17"/>
      <c r="AK59" s="17"/>
      <c r="AL59" s="17"/>
      <c r="AM59" s="17"/>
      <c r="AN59" s="17"/>
      <c r="AO59" s="6"/>
      <c r="AP59" s="6"/>
      <c r="AQ59" s="6"/>
      <c r="AR59" s="6"/>
      <c r="AS59" s="11"/>
      <c r="AT59" s="11"/>
      <c r="AU59" s="11"/>
      <c r="AV59" s="4"/>
      <c r="AW59" s="4"/>
      <c r="AX59" s="5"/>
      <c r="AY59" s="11"/>
      <c r="AZ59" s="11"/>
      <c r="BA59" s="4"/>
      <c r="BB59" s="11"/>
      <c r="BC59" s="11"/>
      <c r="BD59" s="11"/>
      <c r="BE59" s="4"/>
      <c r="BF59" s="11"/>
      <c r="BG59" s="4"/>
      <c r="BH59" s="5"/>
      <c r="BI59" s="7">
        <f>IF(BH59="","",IF(AND(BH59&lt;TODAY(),AX59=""),"Y","N"))</f>
      </c>
      <c r="BJ59" s="18">
        <f>IF($A59="","",SUMPRODUCT(($A$4:$AV$4="Each submission")*(A59:AV59="")))</f>
      </c>
      <c r="BK59" s="4"/>
    </row>
    <row r="60">
      <c r="A60" s="4"/>
      <c r="B60" s="4"/>
      <c r="C60" s="4"/>
      <c r="D60" s="4"/>
      <c r="E60" s="11"/>
      <c r="F60" s="6"/>
      <c r="G60" s="4"/>
      <c r="H60" s="5"/>
      <c r="I60" s="4"/>
      <c r="J60" s="6"/>
      <c r="K60" s="11"/>
      <c r="L60" s="16"/>
      <c r="M60" s="16"/>
      <c r="N60" s="16"/>
      <c r="O60" s="16"/>
      <c r="P60" s="19"/>
      <c r="Q60" s="6"/>
      <c r="R60" s="6"/>
      <c r="S60" s="6"/>
      <c r="T60" s="16"/>
      <c r="U60" s="16"/>
      <c r="V60" s="16"/>
      <c r="W60" s="16"/>
      <c r="X60" s="16"/>
      <c r="Y60" s="19"/>
      <c r="Z60" s="19"/>
      <c r="AA60" s="19"/>
      <c r="AB60" s="6"/>
      <c r="AC60" s="16"/>
      <c r="AD60" s="6"/>
      <c r="AE60" s="6"/>
      <c r="AF60" s="6"/>
      <c r="AG60" s="16"/>
      <c r="AH60" s="16"/>
      <c r="AI60" s="17"/>
      <c r="AJ60" s="17"/>
      <c r="AK60" s="17"/>
      <c r="AL60" s="17"/>
      <c r="AM60" s="17"/>
      <c r="AN60" s="17"/>
      <c r="AO60" s="6"/>
      <c r="AP60" s="6"/>
      <c r="AQ60" s="6"/>
      <c r="AR60" s="6"/>
      <c r="AS60" s="11"/>
      <c r="AT60" s="11"/>
      <c r="AU60" s="11"/>
      <c r="AV60" s="4"/>
      <c r="AW60" s="4"/>
      <c r="AX60" s="5"/>
      <c r="AY60" s="11"/>
      <c r="AZ60" s="11"/>
      <c r="BA60" s="4"/>
      <c r="BB60" s="11"/>
      <c r="BC60" s="11"/>
      <c r="BD60" s="11"/>
      <c r="BE60" s="4"/>
      <c r="BF60" s="11"/>
      <c r="BG60" s="4"/>
      <c r="BH60" s="5"/>
      <c r="BI60" s="7">
        <f>IF(BH60="","",IF(AND(BH60&lt;TODAY(),AX60=""),"Y","N"))</f>
      </c>
      <c r="BJ60" s="18">
        <f>IF($A60="","",SUMPRODUCT(($A$4:$AV$4="Each submission")*(A60:AV60="")))</f>
      </c>
      <c r="BK60" s="4"/>
    </row>
    <row r="61">
      <c r="A61" s="4"/>
      <c r="B61" s="4"/>
      <c r="C61" s="4"/>
      <c r="D61" s="4"/>
      <c r="E61" s="11"/>
      <c r="F61" s="6"/>
      <c r="G61" s="4"/>
      <c r="H61" s="5"/>
      <c r="I61" s="4"/>
      <c r="J61" s="6"/>
      <c r="K61" s="11"/>
      <c r="L61" s="16"/>
      <c r="M61" s="16"/>
      <c r="N61" s="16"/>
      <c r="O61" s="16"/>
      <c r="P61" s="19"/>
      <c r="Q61" s="6"/>
      <c r="R61" s="6"/>
      <c r="S61" s="6"/>
      <c r="T61" s="16"/>
      <c r="U61" s="16"/>
      <c r="V61" s="16"/>
      <c r="W61" s="16"/>
      <c r="X61" s="16"/>
      <c r="Y61" s="19"/>
      <c r="Z61" s="19"/>
      <c r="AA61" s="19"/>
      <c r="AB61" s="6"/>
      <c r="AC61" s="16"/>
      <c r="AD61" s="6"/>
      <c r="AE61" s="6"/>
      <c r="AF61" s="6"/>
      <c r="AG61" s="16"/>
      <c r="AH61" s="16"/>
      <c r="AI61" s="17"/>
      <c r="AJ61" s="17"/>
      <c r="AK61" s="17"/>
      <c r="AL61" s="17"/>
      <c r="AM61" s="17"/>
      <c r="AN61" s="17"/>
      <c r="AO61" s="6"/>
      <c r="AP61" s="6"/>
      <c r="AQ61" s="6"/>
      <c r="AR61" s="6"/>
      <c r="AS61" s="11"/>
      <c r="AT61" s="11"/>
      <c r="AU61" s="11"/>
      <c r="AV61" s="4"/>
      <c r="AW61" s="4"/>
      <c r="AX61" s="5"/>
      <c r="AY61" s="11"/>
      <c r="AZ61" s="11"/>
      <c r="BA61" s="4"/>
      <c r="BB61" s="11"/>
      <c r="BC61" s="11"/>
      <c r="BD61" s="11"/>
      <c r="BE61" s="4"/>
      <c r="BF61" s="11"/>
      <c r="BG61" s="4"/>
      <c r="BH61" s="5"/>
      <c r="BI61" s="7">
        <f>IF(BH61="","",IF(AND(BH61&lt;TODAY(),AX61=""),"Y","N"))</f>
      </c>
      <c r="BJ61" s="18">
        <f>IF($A61="","",SUMPRODUCT(($A$4:$AV$4="Each submission")*(A61:AV61="")))</f>
      </c>
      <c r="BK61" s="4"/>
    </row>
    <row r="62">
      <c r="A62" s="4"/>
      <c r="B62" s="4"/>
      <c r="C62" s="4"/>
      <c r="D62" s="4"/>
      <c r="E62" s="11"/>
      <c r="F62" s="6"/>
      <c r="G62" s="4"/>
      <c r="H62" s="5"/>
      <c r="I62" s="4"/>
      <c r="J62" s="6"/>
      <c r="K62" s="11"/>
      <c r="L62" s="16"/>
      <c r="M62" s="16"/>
      <c r="N62" s="16"/>
      <c r="O62" s="16"/>
      <c r="P62" s="19"/>
      <c r="Q62" s="6"/>
      <c r="R62" s="6"/>
      <c r="S62" s="6"/>
      <c r="T62" s="16"/>
      <c r="U62" s="16"/>
      <c r="V62" s="16"/>
      <c r="W62" s="16"/>
      <c r="X62" s="16"/>
      <c r="Y62" s="19"/>
      <c r="Z62" s="19"/>
      <c r="AA62" s="19"/>
      <c r="AB62" s="6"/>
      <c r="AC62" s="16"/>
      <c r="AD62" s="6"/>
      <c r="AE62" s="6"/>
      <c r="AF62" s="6"/>
      <c r="AG62" s="16"/>
      <c r="AH62" s="16"/>
      <c r="AI62" s="17"/>
      <c r="AJ62" s="17"/>
      <c r="AK62" s="17"/>
      <c r="AL62" s="17"/>
      <c r="AM62" s="17"/>
      <c r="AN62" s="17"/>
      <c r="AO62" s="6"/>
      <c r="AP62" s="6"/>
      <c r="AQ62" s="6"/>
      <c r="AR62" s="6"/>
      <c r="AS62" s="11"/>
      <c r="AT62" s="11"/>
      <c r="AU62" s="11"/>
      <c r="AV62" s="4"/>
      <c r="AW62" s="4"/>
      <c r="AX62" s="5"/>
      <c r="AY62" s="11"/>
      <c r="AZ62" s="11"/>
      <c r="BA62" s="4"/>
      <c r="BB62" s="11"/>
      <c r="BC62" s="11"/>
      <c r="BD62" s="11"/>
      <c r="BE62" s="4"/>
      <c r="BF62" s="11"/>
      <c r="BG62" s="4"/>
      <c r="BH62" s="5"/>
      <c r="BI62" s="7">
        <f>IF(BH62="","",IF(AND(BH62&lt;TODAY(),AX62=""),"Y","N"))</f>
      </c>
      <c r="BJ62" s="18">
        <f>IF($A62="","",SUMPRODUCT(($A$4:$AV$4="Each submission")*(A62:AV62="")))</f>
      </c>
      <c r="BK62" s="4"/>
    </row>
    <row r="63">
      <c r="A63" s="4"/>
      <c r="B63" s="4"/>
      <c r="C63" s="4"/>
      <c r="D63" s="4"/>
      <c r="E63" s="11"/>
      <c r="F63" s="6"/>
      <c r="G63" s="4"/>
      <c r="H63" s="5"/>
      <c r="I63" s="4"/>
      <c r="J63" s="6"/>
      <c r="K63" s="11"/>
      <c r="L63" s="16"/>
      <c r="M63" s="16"/>
      <c r="N63" s="16"/>
      <c r="O63" s="16"/>
      <c r="P63" s="19"/>
      <c r="Q63" s="6"/>
      <c r="R63" s="6"/>
      <c r="S63" s="6"/>
      <c r="T63" s="16"/>
      <c r="U63" s="16"/>
      <c r="V63" s="16"/>
      <c r="W63" s="16"/>
      <c r="X63" s="16"/>
      <c r="Y63" s="19"/>
      <c r="Z63" s="19"/>
      <c r="AA63" s="19"/>
      <c r="AB63" s="6"/>
      <c r="AC63" s="16"/>
      <c r="AD63" s="6"/>
      <c r="AE63" s="6"/>
      <c r="AF63" s="6"/>
      <c r="AG63" s="16"/>
      <c r="AH63" s="16"/>
      <c r="AI63" s="17"/>
      <c r="AJ63" s="17"/>
      <c r="AK63" s="17"/>
      <c r="AL63" s="17"/>
      <c r="AM63" s="17"/>
      <c r="AN63" s="17"/>
      <c r="AO63" s="6"/>
      <c r="AP63" s="6"/>
      <c r="AQ63" s="6"/>
      <c r="AR63" s="6"/>
      <c r="AS63" s="11"/>
      <c r="AT63" s="11"/>
      <c r="AU63" s="11"/>
      <c r="AV63" s="4"/>
      <c r="AW63" s="4"/>
      <c r="AX63" s="5"/>
      <c r="AY63" s="11"/>
      <c r="AZ63" s="11"/>
      <c r="BA63" s="4"/>
      <c r="BB63" s="11"/>
      <c r="BC63" s="11"/>
      <c r="BD63" s="11"/>
      <c r="BE63" s="4"/>
      <c r="BF63" s="11"/>
      <c r="BG63" s="4"/>
      <c r="BH63" s="5"/>
      <c r="BI63" s="7">
        <f>IF(BH63="","",IF(AND(BH63&lt;TODAY(),AX63=""),"Y","N"))</f>
      </c>
      <c r="BJ63" s="18">
        <f>IF($A63="","",SUMPRODUCT(($A$4:$AV$4="Each submission")*(A63:AV63="")))</f>
      </c>
      <c r="BK63" s="4"/>
    </row>
    <row r="64">
      <c r="A64" s="4"/>
      <c r="B64" s="4"/>
      <c r="C64" s="4"/>
      <c r="D64" s="4"/>
      <c r="E64" s="11"/>
      <c r="F64" s="6"/>
      <c r="G64" s="4"/>
      <c r="H64" s="5"/>
      <c r="I64" s="4"/>
      <c r="J64" s="6"/>
      <c r="K64" s="11"/>
      <c r="L64" s="16"/>
      <c r="M64" s="16"/>
      <c r="N64" s="16"/>
      <c r="O64" s="16"/>
      <c r="P64" s="19"/>
      <c r="Q64" s="6"/>
      <c r="R64" s="6"/>
      <c r="S64" s="6"/>
      <c r="T64" s="16"/>
      <c r="U64" s="16"/>
      <c r="V64" s="16"/>
      <c r="W64" s="16"/>
      <c r="X64" s="16"/>
      <c r="Y64" s="19"/>
      <c r="Z64" s="19"/>
      <c r="AA64" s="19"/>
      <c r="AB64" s="6"/>
      <c r="AC64" s="16"/>
      <c r="AD64" s="6"/>
      <c r="AE64" s="6"/>
      <c r="AF64" s="6"/>
      <c r="AG64" s="16"/>
      <c r="AH64" s="16"/>
      <c r="AI64" s="17"/>
      <c r="AJ64" s="17"/>
      <c r="AK64" s="17"/>
      <c r="AL64" s="17"/>
      <c r="AM64" s="17"/>
      <c r="AN64" s="17"/>
      <c r="AO64" s="6"/>
      <c r="AP64" s="6"/>
      <c r="AQ64" s="6"/>
      <c r="AR64" s="6"/>
      <c r="AS64" s="11"/>
      <c r="AT64" s="11"/>
      <c r="AU64" s="11"/>
      <c r="AV64" s="4"/>
      <c r="AW64" s="4"/>
      <c r="AX64" s="5"/>
      <c r="AY64" s="11"/>
      <c r="AZ64" s="11"/>
      <c r="BA64" s="4"/>
      <c r="BB64" s="11"/>
      <c r="BC64" s="11"/>
      <c r="BD64" s="11"/>
      <c r="BE64" s="4"/>
      <c r="BF64" s="11"/>
      <c r="BG64" s="4"/>
      <c r="BH64" s="5"/>
      <c r="BI64" s="7">
        <f>IF(BH64="","",IF(AND(BH64&lt;TODAY(),AX64=""),"Y","N"))</f>
      </c>
      <c r="BJ64" s="18">
        <f>IF($A64="","",SUMPRODUCT(($A$4:$AV$4="Each submission")*(A64:AV64="")))</f>
      </c>
      <c r="BK64" s="4"/>
    </row>
    <row r="65">
      <c r="A65" s="4"/>
      <c r="B65" s="4"/>
      <c r="C65" s="4"/>
      <c r="D65" s="4"/>
      <c r="E65" s="11"/>
      <c r="F65" s="6"/>
      <c r="G65" s="4"/>
      <c r="H65" s="5"/>
      <c r="I65" s="4"/>
      <c r="J65" s="6"/>
      <c r="K65" s="11"/>
      <c r="L65" s="16"/>
      <c r="M65" s="16"/>
      <c r="N65" s="16"/>
      <c r="O65" s="16"/>
      <c r="P65" s="19"/>
      <c r="Q65" s="6"/>
      <c r="R65" s="6"/>
      <c r="S65" s="6"/>
      <c r="T65" s="16"/>
      <c r="U65" s="16"/>
      <c r="V65" s="16"/>
      <c r="W65" s="16"/>
      <c r="X65" s="16"/>
      <c r="Y65" s="19"/>
      <c r="Z65" s="19"/>
      <c r="AA65" s="19"/>
      <c r="AB65" s="6"/>
      <c r="AC65" s="16"/>
      <c r="AD65" s="6"/>
      <c r="AE65" s="6"/>
      <c r="AF65" s="6"/>
      <c r="AG65" s="16"/>
      <c r="AH65" s="16"/>
      <c r="AI65" s="17"/>
      <c r="AJ65" s="17"/>
      <c r="AK65" s="17"/>
      <c r="AL65" s="17"/>
      <c r="AM65" s="17"/>
      <c r="AN65" s="17"/>
      <c r="AO65" s="6"/>
      <c r="AP65" s="6"/>
      <c r="AQ65" s="6"/>
      <c r="AR65" s="6"/>
      <c r="AS65" s="11"/>
      <c r="AT65" s="11"/>
      <c r="AU65" s="11"/>
      <c r="AV65" s="4"/>
      <c r="AW65" s="4"/>
      <c r="AX65" s="5"/>
      <c r="AY65" s="11"/>
      <c r="AZ65" s="11"/>
      <c r="BA65" s="4"/>
      <c r="BB65" s="11"/>
      <c r="BC65" s="11"/>
      <c r="BD65" s="11"/>
      <c r="BE65" s="4"/>
      <c r="BF65" s="11"/>
      <c r="BG65" s="4"/>
      <c r="BH65" s="5"/>
      <c r="BI65" s="7">
        <f>IF(BH65="","",IF(AND(BH65&lt;TODAY(),AX65=""),"Y","N"))</f>
      </c>
      <c r="BJ65" s="18">
        <f>IF($A65="","",SUMPRODUCT(($A$4:$AV$4="Each submission")*(A65:AV65="")))</f>
      </c>
      <c r="BK65" s="4"/>
    </row>
  </sheetData>
  <dataValidations count="11">
    <dataValidation type="list" allowBlank="1" showDropDown="0" showErrorMessage="1" errorStyle="warning" errorTitle="Check the value" error="This cell expects one of the listed values. Choose from the list or record the reason for a different entry." sqref="E6:E65">
      <formula1>Lists!$A$2:$A$7</formula1>
    </dataValidation>
    <dataValidation type="list" allowBlank="1" showDropDown="0" showErrorMessage="1" errorStyle="warning" errorTitle="Check the value" error="This cell expects one of the listed values. Choose from the list or record the reason for a different entry." sqref="K6:K65">
      <formula1>Lists!$V$2:$V$9</formula1>
    </dataValidation>
    <dataValidation type="list" allowBlank="1" showDropDown="0" showErrorMessage="1" errorStyle="warning" errorTitle="Check the value" error="This cell expects one of the listed values. Choose from the list or record the reason for a different entry." sqref="AS6:AS65">
      <formula1>Lists!$H$2:$H$7</formula1>
    </dataValidation>
    <dataValidation type="list" allowBlank="1" showDropDown="0" showErrorMessage="1" errorStyle="warning" errorTitle="Check the value" error="This cell expects one of the listed values. Choose from the list or record the reason for a different entry." sqref="AT6:AT65">
      <formula1>Lists!$H$2:$H$7</formula1>
    </dataValidation>
    <dataValidation type="list" allowBlank="1" showDropDown="0" showErrorMessage="1" errorStyle="warning" errorTitle="Check the value" error="This cell expects one of the listed values. Choose from the list or record the reason for a different entry." sqref="AU6:AU65">
      <formula1>Lists!$H$2:$H$7</formula1>
    </dataValidation>
    <dataValidation type="list" allowBlank="1" showDropDown="0" showErrorMessage="1" errorStyle="warning" errorTitle="Check the value" error="This cell expects one of the listed values. Choose from the list or record the reason for a different entry." sqref="AY6:AY65">
      <formula1>Lists!$N$2:$N$3</formula1>
    </dataValidation>
    <dataValidation type="list" allowBlank="1" showDropDown="0" showErrorMessage="1" errorStyle="warning" errorTitle="Check the value" error="This cell expects one of the listed values. Choose from the list or record the reason for a different entry." sqref="AZ6:AZ65">
      <formula1>Lists!$N$2:$N$3</formula1>
    </dataValidation>
    <dataValidation type="list" allowBlank="1" showDropDown="0" showErrorMessage="1" errorStyle="warning" errorTitle="Check the value" error="This cell expects one of the listed values. Choose from the list or record the reason for a different entry." sqref="BB6:BB65">
      <formula1>Lists!$X$2:$X$4</formula1>
    </dataValidation>
    <dataValidation type="list" allowBlank="1" showDropDown="0" showErrorMessage="1" errorStyle="warning" errorTitle="Check the value" error="This cell expects one of the listed values. Choose from the list or record the reason for a different entry." sqref="BC6:BC65">
      <formula1>Lists!$B$2:$B$8</formula1>
    </dataValidation>
    <dataValidation type="list" allowBlank="1" showDropDown="0" showErrorMessage="1" errorStyle="warning" errorTitle="Check the value" error="This cell expects one of the listed values. Choose from the list or record the reason for a different entry." sqref="BD6:BD65">
      <formula1>Lists!$F$2:$F$23</formula1>
    </dataValidation>
    <dataValidation type="list" allowBlank="1" showDropDown="0" showErrorMessage="1" errorStyle="warning" errorTitle="Check the value" error="This cell expects one of the listed values. Choose from the list or record the reason for a different entry." sqref="BF6:BF65">
      <formula1>Lists!$R$2:$R$3</formula1>
    </dataValidation>
  </dataValidations>
  <pageMargins left="0.5" right="0.5" top="0.6" bottom="0.6" header="0.3" footer="0.3"/>
  <pageSetup orientation="landscape" fitToWidth="1" fitToHeight="0"/>
</worksheet>
</file>

<file path=xl/worksheets/sheet5.xml><?xml version="1.0" encoding="utf-8"?>
<worksheet xmlns="http://schemas.openxmlformats.org/spreadsheetml/2006/main" xmlns:r="http://schemas.openxmlformats.org/officeDocument/2006/relationships">
  <sheetPr>
    <tabColor rgb="FF1F3864"/>
    <pageSetUpPr fitToPage="1"/>
  </sheetPr>
  <dimension ref="A1:R60"/>
  <sheetViews>
    <sheetView showGridLines="0" workbookViewId="0">
      <pane xSplit="1" ySplit="5" topLeftCell="B6" activePane="bottomRight" state="frozen"/>
      <selection pane="bottomRight" activeCell="B6" sqref="B6"/>
    </sheetView>
  </sheetViews>
  <sheetFormatPr defaultRowHeight="15"/>
  <cols>
    <col min="1" max="1" width="30" customWidth="1"/>
    <col min="2" max="2" width="30" customWidth="1"/>
    <col min="3" max="3" width="14" customWidth="1"/>
    <col min="4" max="4" width="14" customWidth="1"/>
    <col min="5" max="5" width="18" customWidth="1"/>
    <col min="6" max="6" width="12" customWidth="1"/>
    <col min="7" max="7" width="12" customWidth="1"/>
    <col min="8" max="8" width="12" customWidth="1"/>
    <col min="9" max="9" width="16" customWidth="1"/>
    <col min="10" max="10" width="18" customWidth="1"/>
    <col min="11" max="11" width="40" customWidth="1"/>
    <col min="12" max="12" width="12" customWidth="1"/>
    <col min="13" max="13" width="12" customWidth="1"/>
    <col min="14" max="14" width="12" customWidth="1"/>
    <col min="15" max="15" width="22" customWidth="1"/>
    <col min="16" max="16" width="10" customWidth="1"/>
    <col min="17" max="17" width="24" customWidth="1"/>
    <col min="18" max="18" width="40" customWidth="1"/>
  </cols>
  <sheetData>
    <row r="1">
      <c r="A1" s="1" t="inlineStr">
        <is>
          <t xml:space="preserve">S4 · Anonymized Benchmark and Utility Position</t>
        </is>
      </c>
    </row>
    <row r="2" ht="30" customHeight="1">
      <c r="A2" s="2" t="inlineStr">
        <is>
          <t xml:space="preserve">Framework secretariat · Protocol Sections 26.2, 26.3, 26.4 and 29.1. Published benchmarks are aggregated and anonymized, with no group smaller than the minimum on Start Here (five utilities, Metro Power recommended default); where a peer group is smaller, only the sector-wide figure is shown. Medians are used because 26.4 and 29.1 ask for medians. A benchmark position is not a finding, a rating, or a compliance judgement. The utility remains the decision owner at every gate. The Adopting Body sets common rules, provides assurance, and, where it funds or supervises a program, gives or withholds its concurrence. It does not take the utility’s decisions or accountability (Section 24).</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Sheet code and content derived from the Protocol’s Companion Toolkit contents list; AMPERE v5.1 names only S3 and S9 by code. Column sources are recorded on Start Here and in the reconciliation package.</t>
        </is>
      </c>
    </row>
    <row r="5">
      <c r="A5" s="3" t="inlineStr">
        <is>
          <t xml:space="preserve">Indicator (S3 column header, verbatim)</t>
        </is>
      </c>
      <c r="B5" s="3" t="inlineStr">
        <is>
          <t xml:space="preserve">Definition applied (Section 21 or 21.5)</t>
        </is>
      </c>
      <c r="C5" s="3" t="inlineStr">
        <is>
          <t xml:space="preserve">Period (e.g., 2026-Q4)</t>
        </is>
      </c>
      <c r="D5" s="3" t="inlineStr">
        <is>
          <t xml:space="preserve">Peer group dimension</t>
        </is>
      </c>
      <c r="E5" s="3" t="inlineStr">
        <is>
          <t xml:space="preserve">Peer group value (blank for sector-wide)</t>
        </is>
      </c>
      <c r="F5" s="3" t="inlineStr">
        <is>
          <t xml:space="preserve">Utilities in group (n)</t>
        </is>
      </c>
      <c r="G5" s="3" t="inlineStr">
        <is>
          <t xml:space="preserve">Figures excluded as unverified</t>
        </is>
      </c>
      <c r="H5" s="3" t="inlineStr">
        <is>
          <t xml:space="preserve">Minimum group size met?</t>
        </is>
      </c>
      <c r="I5" s="3" t="inlineStr">
        <is>
          <t xml:space="preserve">Publishable?</t>
        </is>
      </c>
      <c r="J5" s="3" t="inlineStr">
        <is>
          <t xml:space="preserve">Median</t>
        </is>
      </c>
      <c r="K5" s="3" t="inlineStr">
        <is>
          <t xml:space="preserve">Lower quartile (derived)</t>
        </is>
      </c>
      <c r="L5" s="3" t="inlineStr">
        <is>
          <t xml:space="preserve">Upper quartile (derived)</t>
        </is>
      </c>
      <c r="M5" s="3" t="inlineStr">
        <is>
          <t xml:space="preserve">Minimum</t>
        </is>
      </c>
      <c r="N5" s="3" t="inlineStr">
        <is>
          <t xml:space="preserve">Maximum</t>
        </is>
      </c>
      <c r="O5" s="3" t="inlineStr">
        <is>
          <t xml:space="preserve">Anonymization check</t>
        </is>
      </c>
      <c r="P5" s="3" t="inlineStr">
        <is>
          <t xml:space="preserve">Published?</t>
        </is>
      </c>
      <c r="Q5" s="3" t="inlineStr">
        <is>
          <t xml:space="preserve">Publication reference and date</t>
        </is>
      </c>
      <c r="R5" s="3" t="inlineStr">
        <is>
          <t xml:space="preserve">Notes</t>
        </is>
      </c>
    </row>
    <row r="6">
      <c r="A6" s="11" t="inlineStr">
        <is>
          <t xml:space="preserve">Daily read success rate</t>
        </is>
      </c>
      <c r="B6" s="4" t="inlineStr">
        <is>
          <t xml:space="preserve">Section 21.1 daily read success rate definition</t>
        </is>
      </c>
      <c r="C6" s="4" t="inlineStr">
        <is>
          <t xml:space="preserve">2026-Q3</t>
        </is>
      </c>
      <c r="D6" s="11" t="inlineStr">
        <is>
          <t xml:space="preserve">Sector-wide (no peer grouping)</t>
        </is>
      </c>
      <c r="E6" s="4" t="inlineStr">
        <is>
          <t xml:space="preserve"/>
        </is>
      </c>
      <c r="F6" s="18">
        <f>IF($A6="","",SUMPRODUCT(('S3 Sector Submissions'!$B$6:$B$65=$C6)*('S3 Sector Submissions'!$BB$6:$BB$65="Y")*(('S3 Sector Submissions'!$BE$6:$BE$65=$E6)+('S3 Sector Submissions'!$BF$6:$BF$65=$E6)+('S3 Sector Submissions'!$BG$6:$BG$65=$E6)+($D6="Sector-wide (no peer grouping)")&gt;0)*(INDEX('S3 Sector Submissions'!$F$6:$AS$65,0,MATCH($A6,'S3 Sector Submissions'!$F$5:$AS$5,0))&lt;&gt;"")))</f>
      </c>
      <c r="G6" s="18">
        <f>IF($A6="","",SUMPRODUCT(('S3 Sector Submissions'!$B$6:$B$65=$C6)*('S3 Sector Submissions'!$BB$6:$BB$65="N")*(('S3 Sector Submissions'!$BE$6:$BE$65=$E6)+('S3 Sector Submissions'!$BF$6:$BF$65=$E6)+('S3 Sector Submissions'!$BG$6:$BG$65=$E6)+($D6="Sector-wide (no peer grouping)")&gt;0)))</f>
      </c>
      <c r="H6" s="7">
        <f>IF(F6="","",IF(F6&gt;='Start Here'!$B$35,"Y","N"))</f>
      </c>
      <c r="I6" s="7">
        <f>IF(H6="","",IF(H6="Y","Publish peer-group figure","Sector-wide figure only"))</f>
      </c>
      <c r="J6" s="7">
        <f t="array" ref="J6">IF($A6="","",IFERROR(MEDIAN(IF(('S3 Sector Submissions'!$B$6:$B$65=$C6)*('S3 Sector Submissions'!$BB$6:$BB$65="Y")*(('S3 Sector Submissions'!$BE$6:$BE$65=$E6)+('S3 Sector Submissions'!$BF$6:$BF$65=$E6)+('S3 Sector Submissions'!$BG$6:$BG$65=$E6)+($D6="Sector-wide (no peer grouping)")&gt;0)*(INDEX('S3 Sector Submissions'!$F$6:$AS$65,0,MATCH($A6,'S3 Sector Submissions'!$F$5:$AS$5,0))&lt;&gt;""),INDEX('S3 Sector Submissions'!$F$6:$AS$65,0,MATCH($A6,'S3 Sector Submissions'!$F$5:$AS$5,0)))),""))</f>
      </c>
      <c r="K6" s="7">
        <f t="array" ref="K6">IF($A6="","",IFERROR(QUARTILE(IF(('S3 Sector Submissions'!$B$6:$B$65=$C6)*('S3 Sector Submissions'!$BB$6:$BB$65="Y")*(('S3 Sector Submissions'!$BE$6:$BE$65=$E6)+('S3 Sector Submissions'!$BF$6:$BF$65=$E6)+('S3 Sector Submissions'!$BG$6:$BG$65=$E6)+($D6="Sector-wide (no peer grouping)")&gt;0)*(INDEX('S3 Sector Submissions'!$F$6:$AS$65,0,MATCH($A6,'S3 Sector Submissions'!$F$5:$AS$5,0))&lt;&gt;""),INDEX('S3 Sector Submissions'!$F$6:$AS$65,0,MATCH($A6,'S3 Sector Submissions'!$F$5:$AS$5,0))),1),""))</f>
      </c>
      <c r="L6" s="7">
        <f t="array" ref="L6">IF($A6="","",IFERROR(QUARTILE(IF(('S3 Sector Submissions'!$B$6:$B$65=$C6)*('S3 Sector Submissions'!$BB$6:$BB$65="Y")*(('S3 Sector Submissions'!$BE$6:$BE$65=$E6)+('S3 Sector Submissions'!$BF$6:$BF$65=$E6)+('S3 Sector Submissions'!$BG$6:$BG$65=$E6)+($D6="Sector-wide (no peer grouping)")&gt;0)*(INDEX('S3 Sector Submissions'!$F$6:$AS$65,0,MATCH($A6,'S3 Sector Submissions'!$F$5:$AS$5,0))&lt;&gt;""),INDEX('S3 Sector Submissions'!$F$6:$AS$65,0,MATCH($A6,'S3 Sector Submissions'!$F$5:$AS$5,0))),3),""))</f>
      </c>
      <c r="M6" s="7">
        <f t="array" ref="M6">IF($A6="","",IFERROR(MIN(IF(('S3 Sector Submissions'!$B$6:$B$65=$C6)*('S3 Sector Submissions'!$BB$6:$BB$65="Y")*(('S3 Sector Submissions'!$BE$6:$BE$65=$E6)+('S3 Sector Submissions'!$BF$6:$BF$65=$E6)+('S3 Sector Submissions'!$BG$6:$BG$65=$E6)+($D6="Sector-wide (no peer grouping)")&gt;0)*(INDEX('S3 Sector Submissions'!$F$6:$AS$65,0,MATCH($A6,'S3 Sector Submissions'!$F$5:$AS$5,0))&lt;&gt;""),INDEX('S3 Sector Submissions'!$F$6:$AS$65,0,MATCH($A6,'S3 Sector Submissions'!$F$5:$AS$5,0)))),""))</f>
      </c>
      <c r="N6" s="7">
        <f t="array" ref="N6">IF($A6="","",IFERROR(MAX(IF(('S3 Sector Submissions'!$B$6:$B$65=$C6)*('S3 Sector Submissions'!$BB$6:$BB$65="Y")*(('S3 Sector Submissions'!$BE$6:$BE$65=$E6)+('S3 Sector Submissions'!$BF$6:$BF$65=$E6)+('S3 Sector Submissions'!$BG$6:$BG$65=$E6)+($D6="Sector-wide (no peer grouping)")&gt;0)*(INDEX('S3 Sector Submissions'!$F$6:$AS$65,0,MATCH($A6,'S3 Sector Submissions'!$F$5:$AS$5,0))&lt;&gt;""),INDEX('S3 Sector Submissions'!$F$6:$AS$65,0,MATCH($A6,'S3 Sector Submissions'!$F$5:$AS$5,0)))),""))</f>
      </c>
      <c r="O6" s="11" t="inlineStr">
        <is>
          <t xml:space="preserve">Aggregated and anonymized</t>
        </is>
      </c>
      <c r="P6" s="11" t="inlineStr">
        <is>
          <t xml:space="preserve">N</t>
        </is>
      </c>
      <c r="Q6" s="4" t="inlineStr">
        <is>
          <t xml:space="preserve"/>
        </is>
      </c>
      <c r="R6" s="4" t="inlineStr">
        <is>
          <t xml:space="preserve">Example row: delete or overwrite.</t>
        </is>
      </c>
    </row>
    <row r="7">
      <c r="A7" s="11"/>
      <c r="B7" s="4"/>
      <c r="C7" s="4"/>
      <c r="D7" s="11"/>
      <c r="E7" s="4"/>
      <c r="F7" s="18">
        <f>IF($A7="","",SUMPRODUCT(('S3 Sector Submissions'!$B$6:$B$65=$C7)*('S3 Sector Submissions'!$BB$6:$BB$65="Y")*(('S3 Sector Submissions'!$BE$6:$BE$65=$E7)+('S3 Sector Submissions'!$BF$6:$BF$65=$E7)+('S3 Sector Submissions'!$BG$6:$BG$65=$E7)+($D7="Sector-wide (no peer grouping)")&gt;0)*(INDEX('S3 Sector Submissions'!$F$6:$AS$65,0,MATCH($A7,'S3 Sector Submissions'!$F$5:$AS$5,0))&lt;&gt;"")))</f>
      </c>
      <c r="G7" s="18">
        <f>IF($A7="","",SUMPRODUCT(('S3 Sector Submissions'!$B$6:$B$65=$C7)*('S3 Sector Submissions'!$BB$6:$BB$65="N")*(('S3 Sector Submissions'!$BE$6:$BE$65=$E7)+('S3 Sector Submissions'!$BF$6:$BF$65=$E7)+('S3 Sector Submissions'!$BG$6:$BG$65=$E7)+($D7="Sector-wide (no peer grouping)")&gt;0)))</f>
      </c>
      <c r="H7" s="7">
        <f>IF(F7="","",IF(F7&gt;='Start Here'!$B$35,"Y","N"))</f>
      </c>
      <c r="I7" s="7">
        <f>IF(H7="","",IF(H7="Y","Publish peer-group figure","Sector-wide figure only"))</f>
      </c>
      <c r="J7" s="7">
        <f t="array" ref="J7">IF($A7="","",IFERROR(MEDIAN(IF(('S3 Sector Submissions'!$B$6:$B$65=$C7)*('S3 Sector Submissions'!$BB$6:$BB$65="Y")*(('S3 Sector Submissions'!$BE$6:$BE$65=$E7)+('S3 Sector Submissions'!$BF$6:$BF$65=$E7)+('S3 Sector Submissions'!$BG$6:$BG$65=$E7)+($D7="Sector-wide (no peer grouping)")&gt;0)*(INDEX('S3 Sector Submissions'!$F$6:$AS$65,0,MATCH($A7,'S3 Sector Submissions'!$F$5:$AS$5,0))&lt;&gt;""),INDEX('S3 Sector Submissions'!$F$6:$AS$65,0,MATCH($A7,'S3 Sector Submissions'!$F$5:$AS$5,0)))),""))</f>
      </c>
      <c r="K7" s="7">
        <f t="array" ref="K7">IF($A7="","",IFERROR(QUARTILE(IF(('S3 Sector Submissions'!$B$6:$B$65=$C7)*('S3 Sector Submissions'!$BB$6:$BB$65="Y")*(('S3 Sector Submissions'!$BE$6:$BE$65=$E7)+('S3 Sector Submissions'!$BF$6:$BF$65=$E7)+('S3 Sector Submissions'!$BG$6:$BG$65=$E7)+($D7="Sector-wide (no peer grouping)")&gt;0)*(INDEX('S3 Sector Submissions'!$F$6:$AS$65,0,MATCH($A7,'S3 Sector Submissions'!$F$5:$AS$5,0))&lt;&gt;""),INDEX('S3 Sector Submissions'!$F$6:$AS$65,0,MATCH($A7,'S3 Sector Submissions'!$F$5:$AS$5,0))),1),""))</f>
      </c>
      <c r="L7" s="7">
        <f t="array" ref="L7">IF($A7="","",IFERROR(QUARTILE(IF(('S3 Sector Submissions'!$B$6:$B$65=$C7)*('S3 Sector Submissions'!$BB$6:$BB$65="Y")*(('S3 Sector Submissions'!$BE$6:$BE$65=$E7)+('S3 Sector Submissions'!$BF$6:$BF$65=$E7)+('S3 Sector Submissions'!$BG$6:$BG$65=$E7)+($D7="Sector-wide (no peer grouping)")&gt;0)*(INDEX('S3 Sector Submissions'!$F$6:$AS$65,0,MATCH($A7,'S3 Sector Submissions'!$F$5:$AS$5,0))&lt;&gt;""),INDEX('S3 Sector Submissions'!$F$6:$AS$65,0,MATCH($A7,'S3 Sector Submissions'!$F$5:$AS$5,0))),3),""))</f>
      </c>
      <c r="M7" s="7">
        <f t="array" ref="M7">IF($A7="","",IFERROR(MIN(IF(('S3 Sector Submissions'!$B$6:$B$65=$C7)*('S3 Sector Submissions'!$BB$6:$BB$65="Y")*(('S3 Sector Submissions'!$BE$6:$BE$65=$E7)+('S3 Sector Submissions'!$BF$6:$BF$65=$E7)+('S3 Sector Submissions'!$BG$6:$BG$65=$E7)+($D7="Sector-wide (no peer grouping)")&gt;0)*(INDEX('S3 Sector Submissions'!$F$6:$AS$65,0,MATCH($A7,'S3 Sector Submissions'!$F$5:$AS$5,0))&lt;&gt;""),INDEX('S3 Sector Submissions'!$F$6:$AS$65,0,MATCH($A7,'S3 Sector Submissions'!$F$5:$AS$5,0)))),""))</f>
      </c>
      <c r="N7" s="7">
        <f t="array" ref="N7">IF($A7="","",IFERROR(MAX(IF(('S3 Sector Submissions'!$B$6:$B$65=$C7)*('S3 Sector Submissions'!$BB$6:$BB$65="Y")*(('S3 Sector Submissions'!$BE$6:$BE$65=$E7)+('S3 Sector Submissions'!$BF$6:$BF$65=$E7)+('S3 Sector Submissions'!$BG$6:$BG$65=$E7)+($D7="Sector-wide (no peer grouping)")&gt;0)*(INDEX('S3 Sector Submissions'!$F$6:$AS$65,0,MATCH($A7,'S3 Sector Submissions'!$F$5:$AS$5,0))&lt;&gt;""),INDEX('S3 Sector Submissions'!$F$6:$AS$65,0,MATCH($A7,'S3 Sector Submissions'!$F$5:$AS$5,0)))),""))</f>
      </c>
      <c r="O7" s="11"/>
      <c r="P7" s="11"/>
      <c r="Q7" s="4"/>
      <c r="R7" s="4"/>
    </row>
    <row r="8">
      <c r="A8" s="11"/>
      <c r="B8" s="4"/>
      <c r="C8" s="4"/>
      <c r="D8" s="11"/>
      <c r="E8" s="4"/>
      <c r="F8" s="18">
        <f>IF($A8="","",SUMPRODUCT(('S3 Sector Submissions'!$B$6:$B$65=$C8)*('S3 Sector Submissions'!$BB$6:$BB$65="Y")*(('S3 Sector Submissions'!$BE$6:$BE$65=$E8)+('S3 Sector Submissions'!$BF$6:$BF$65=$E8)+('S3 Sector Submissions'!$BG$6:$BG$65=$E8)+($D8="Sector-wide (no peer grouping)")&gt;0)*(INDEX('S3 Sector Submissions'!$F$6:$AS$65,0,MATCH($A8,'S3 Sector Submissions'!$F$5:$AS$5,0))&lt;&gt;"")))</f>
      </c>
      <c r="G8" s="18">
        <f>IF($A8="","",SUMPRODUCT(('S3 Sector Submissions'!$B$6:$B$65=$C8)*('S3 Sector Submissions'!$BB$6:$BB$65="N")*(('S3 Sector Submissions'!$BE$6:$BE$65=$E8)+('S3 Sector Submissions'!$BF$6:$BF$65=$E8)+('S3 Sector Submissions'!$BG$6:$BG$65=$E8)+($D8="Sector-wide (no peer grouping)")&gt;0)))</f>
      </c>
      <c r="H8" s="7">
        <f>IF(F8="","",IF(F8&gt;='Start Here'!$B$35,"Y","N"))</f>
      </c>
      <c r="I8" s="7">
        <f>IF(H8="","",IF(H8="Y","Publish peer-group figure","Sector-wide figure only"))</f>
      </c>
      <c r="J8" s="7">
        <f t="array" ref="J8">IF($A8="","",IFERROR(MEDIAN(IF(('S3 Sector Submissions'!$B$6:$B$65=$C8)*('S3 Sector Submissions'!$BB$6:$BB$65="Y")*(('S3 Sector Submissions'!$BE$6:$BE$65=$E8)+('S3 Sector Submissions'!$BF$6:$BF$65=$E8)+('S3 Sector Submissions'!$BG$6:$BG$65=$E8)+($D8="Sector-wide (no peer grouping)")&gt;0)*(INDEX('S3 Sector Submissions'!$F$6:$AS$65,0,MATCH($A8,'S3 Sector Submissions'!$F$5:$AS$5,0))&lt;&gt;""),INDEX('S3 Sector Submissions'!$F$6:$AS$65,0,MATCH($A8,'S3 Sector Submissions'!$F$5:$AS$5,0)))),""))</f>
      </c>
      <c r="K8" s="7">
        <f t="array" ref="K8">IF($A8="","",IFERROR(QUARTILE(IF(('S3 Sector Submissions'!$B$6:$B$65=$C8)*('S3 Sector Submissions'!$BB$6:$BB$65="Y")*(('S3 Sector Submissions'!$BE$6:$BE$65=$E8)+('S3 Sector Submissions'!$BF$6:$BF$65=$E8)+('S3 Sector Submissions'!$BG$6:$BG$65=$E8)+($D8="Sector-wide (no peer grouping)")&gt;0)*(INDEX('S3 Sector Submissions'!$F$6:$AS$65,0,MATCH($A8,'S3 Sector Submissions'!$F$5:$AS$5,0))&lt;&gt;""),INDEX('S3 Sector Submissions'!$F$6:$AS$65,0,MATCH($A8,'S3 Sector Submissions'!$F$5:$AS$5,0))),1),""))</f>
      </c>
      <c r="L8" s="7">
        <f t="array" ref="L8">IF($A8="","",IFERROR(QUARTILE(IF(('S3 Sector Submissions'!$B$6:$B$65=$C8)*('S3 Sector Submissions'!$BB$6:$BB$65="Y")*(('S3 Sector Submissions'!$BE$6:$BE$65=$E8)+('S3 Sector Submissions'!$BF$6:$BF$65=$E8)+('S3 Sector Submissions'!$BG$6:$BG$65=$E8)+($D8="Sector-wide (no peer grouping)")&gt;0)*(INDEX('S3 Sector Submissions'!$F$6:$AS$65,0,MATCH($A8,'S3 Sector Submissions'!$F$5:$AS$5,0))&lt;&gt;""),INDEX('S3 Sector Submissions'!$F$6:$AS$65,0,MATCH($A8,'S3 Sector Submissions'!$F$5:$AS$5,0))),3),""))</f>
      </c>
      <c r="M8" s="7">
        <f t="array" ref="M8">IF($A8="","",IFERROR(MIN(IF(('S3 Sector Submissions'!$B$6:$B$65=$C8)*('S3 Sector Submissions'!$BB$6:$BB$65="Y")*(('S3 Sector Submissions'!$BE$6:$BE$65=$E8)+('S3 Sector Submissions'!$BF$6:$BF$65=$E8)+('S3 Sector Submissions'!$BG$6:$BG$65=$E8)+($D8="Sector-wide (no peer grouping)")&gt;0)*(INDEX('S3 Sector Submissions'!$F$6:$AS$65,0,MATCH($A8,'S3 Sector Submissions'!$F$5:$AS$5,0))&lt;&gt;""),INDEX('S3 Sector Submissions'!$F$6:$AS$65,0,MATCH($A8,'S3 Sector Submissions'!$F$5:$AS$5,0)))),""))</f>
      </c>
      <c r="N8" s="7">
        <f t="array" ref="N8">IF($A8="","",IFERROR(MAX(IF(('S3 Sector Submissions'!$B$6:$B$65=$C8)*('S3 Sector Submissions'!$BB$6:$BB$65="Y")*(('S3 Sector Submissions'!$BE$6:$BE$65=$E8)+('S3 Sector Submissions'!$BF$6:$BF$65=$E8)+('S3 Sector Submissions'!$BG$6:$BG$65=$E8)+($D8="Sector-wide (no peer grouping)")&gt;0)*(INDEX('S3 Sector Submissions'!$F$6:$AS$65,0,MATCH($A8,'S3 Sector Submissions'!$F$5:$AS$5,0))&lt;&gt;""),INDEX('S3 Sector Submissions'!$F$6:$AS$65,0,MATCH($A8,'S3 Sector Submissions'!$F$5:$AS$5,0)))),""))</f>
      </c>
      <c r="O8" s="11"/>
      <c r="P8" s="11"/>
      <c r="Q8" s="4"/>
      <c r="R8" s="4"/>
    </row>
    <row r="9">
      <c r="A9" s="11"/>
      <c r="B9" s="4"/>
      <c r="C9" s="4"/>
      <c r="D9" s="11"/>
      <c r="E9" s="4"/>
      <c r="F9" s="18">
        <f>IF($A9="","",SUMPRODUCT(('S3 Sector Submissions'!$B$6:$B$65=$C9)*('S3 Sector Submissions'!$BB$6:$BB$65="Y")*(('S3 Sector Submissions'!$BE$6:$BE$65=$E9)+('S3 Sector Submissions'!$BF$6:$BF$65=$E9)+('S3 Sector Submissions'!$BG$6:$BG$65=$E9)+($D9="Sector-wide (no peer grouping)")&gt;0)*(INDEX('S3 Sector Submissions'!$F$6:$AS$65,0,MATCH($A9,'S3 Sector Submissions'!$F$5:$AS$5,0))&lt;&gt;"")))</f>
      </c>
      <c r="G9" s="18">
        <f>IF($A9="","",SUMPRODUCT(('S3 Sector Submissions'!$B$6:$B$65=$C9)*('S3 Sector Submissions'!$BB$6:$BB$65="N")*(('S3 Sector Submissions'!$BE$6:$BE$65=$E9)+('S3 Sector Submissions'!$BF$6:$BF$65=$E9)+('S3 Sector Submissions'!$BG$6:$BG$65=$E9)+($D9="Sector-wide (no peer grouping)")&gt;0)))</f>
      </c>
      <c r="H9" s="7">
        <f>IF(F9="","",IF(F9&gt;='Start Here'!$B$35,"Y","N"))</f>
      </c>
      <c r="I9" s="7">
        <f>IF(H9="","",IF(H9="Y","Publish peer-group figure","Sector-wide figure only"))</f>
      </c>
      <c r="J9" s="7">
        <f t="array" ref="J9">IF($A9="","",IFERROR(MEDIAN(IF(('S3 Sector Submissions'!$B$6:$B$65=$C9)*('S3 Sector Submissions'!$BB$6:$BB$65="Y")*(('S3 Sector Submissions'!$BE$6:$BE$65=$E9)+('S3 Sector Submissions'!$BF$6:$BF$65=$E9)+('S3 Sector Submissions'!$BG$6:$BG$65=$E9)+($D9="Sector-wide (no peer grouping)")&gt;0)*(INDEX('S3 Sector Submissions'!$F$6:$AS$65,0,MATCH($A9,'S3 Sector Submissions'!$F$5:$AS$5,0))&lt;&gt;""),INDEX('S3 Sector Submissions'!$F$6:$AS$65,0,MATCH($A9,'S3 Sector Submissions'!$F$5:$AS$5,0)))),""))</f>
      </c>
      <c r="K9" s="7">
        <f t="array" ref="K9">IF($A9="","",IFERROR(QUARTILE(IF(('S3 Sector Submissions'!$B$6:$B$65=$C9)*('S3 Sector Submissions'!$BB$6:$BB$65="Y")*(('S3 Sector Submissions'!$BE$6:$BE$65=$E9)+('S3 Sector Submissions'!$BF$6:$BF$65=$E9)+('S3 Sector Submissions'!$BG$6:$BG$65=$E9)+($D9="Sector-wide (no peer grouping)")&gt;0)*(INDEX('S3 Sector Submissions'!$F$6:$AS$65,0,MATCH($A9,'S3 Sector Submissions'!$F$5:$AS$5,0))&lt;&gt;""),INDEX('S3 Sector Submissions'!$F$6:$AS$65,0,MATCH($A9,'S3 Sector Submissions'!$F$5:$AS$5,0))),1),""))</f>
      </c>
      <c r="L9" s="7">
        <f t="array" ref="L9">IF($A9="","",IFERROR(QUARTILE(IF(('S3 Sector Submissions'!$B$6:$B$65=$C9)*('S3 Sector Submissions'!$BB$6:$BB$65="Y")*(('S3 Sector Submissions'!$BE$6:$BE$65=$E9)+('S3 Sector Submissions'!$BF$6:$BF$65=$E9)+('S3 Sector Submissions'!$BG$6:$BG$65=$E9)+($D9="Sector-wide (no peer grouping)")&gt;0)*(INDEX('S3 Sector Submissions'!$F$6:$AS$65,0,MATCH($A9,'S3 Sector Submissions'!$F$5:$AS$5,0))&lt;&gt;""),INDEX('S3 Sector Submissions'!$F$6:$AS$65,0,MATCH($A9,'S3 Sector Submissions'!$F$5:$AS$5,0))),3),""))</f>
      </c>
      <c r="M9" s="7">
        <f t="array" ref="M9">IF($A9="","",IFERROR(MIN(IF(('S3 Sector Submissions'!$B$6:$B$65=$C9)*('S3 Sector Submissions'!$BB$6:$BB$65="Y")*(('S3 Sector Submissions'!$BE$6:$BE$65=$E9)+('S3 Sector Submissions'!$BF$6:$BF$65=$E9)+('S3 Sector Submissions'!$BG$6:$BG$65=$E9)+($D9="Sector-wide (no peer grouping)")&gt;0)*(INDEX('S3 Sector Submissions'!$F$6:$AS$65,0,MATCH($A9,'S3 Sector Submissions'!$F$5:$AS$5,0))&lt;&gt;""),INDEX('S3 Sector Submissions'!$F$6:$AS$65,0,MATCH($A9,'S3 Sector Submissions'!$F$5:$AS$5,0)))),""))</f>
      </c>
      <c r="N9" s="7">
        <f t="array" ref="N9">IF($A9="","",IFERROR(MAX(IF(('S3 Sector Submissions'!$B$6:$B$65=$C9)*('S3 Sector Submissions'!$BB$6:$BB$65="Y")*(('S3 Sector Submissions'!$BE$6:$BE$65=$E9)+('S3 Sector Submissions'!$BF$6:$BF$65=$E9)+('S3 Sector Submissions'!$BG$6:$BG$65=$E9)+($D9="Sector-wide (no peer grouping)")&gt;0)*(INDEX('S3 Sector Submissions'!$F$6:$AS$65,0,MATCH($A9,'S3 Sector Submissions'!$F$5:$AS$5,0))&lt;&gt;""),INDEX('S3 Sector Submissions'!$F$6:$AS$65,0,MATCH($A9,'S3 Sector Submissions'!$F$5:$AS$5,0)))),""))</f>
      </c>
      <c r="O9" s="11"/>
      <c r="P9" s="11"/>
      <c r="Q9" s="4"/>
      <c r="R9" s="4"/>
    </row>
    <row r="10">
      <c r="A10" s="11"/>
      <c r="B10" s="4"/>
      <c r="C10" s="4"/>
      <c r="D10" s="11"/>
      <c r="E10" s="4"/>
      <c r="F10" s="18">
        <f>IF($A10="","",SUMPRODUCT(('S3 Sector Submissions'!$B$6:$B$65=$C10)*('S3 Sector Submissions'!$BB$6:$BB$65="Y")*(('S3 Sector Submissions'!$BE$6:$BE$65=$E10)+('S3 Sector Submissions'!$BF$6:$BF$65=$E10)+('S3 Sector Submissions'!$BG$6:$BG$65=$E10)+($D10="Sector-wide (no peer grouping)")&gt;0)*(INDEX('S3 Sector Submissions'!$F$6:$AS$65,0,MATCH($A10,'S3 Sector Submissions'!$F$5:$AS$5,0))&lt;&gt;"")))</f>
      </c>
      <c r="G10" s="18">
        <f>IF($A10="","",SUMPRODUCT(('S3 Sector Submissions'!$B$6:$B$65=$C10)*('S3 Sector Submissions'!$BB$6:$BB$65="N")*(('S3 Sector Submissions'!$BE$6:$BE$65=$E10)+('S3 Sector Submissions'!$BF$6:$BF$65=$E10)+('S3 Sector Submissions'!$BG$6:$BG$65=$E10)+($D10="Sector-wide (no peer grouping)")&gt;0)))</f>
      </c>
      <c r="H10" s="7">
        <f>IF(F10="","",IF(F10&gt;='Start Here'!$B$35,"Y","N"))</f>
      </c>
      <c r="I10" s="7">
        <f>IF(H10="","",IF(H10="Y","Publish peer-group figure","Sector-wide figure only"))</f>
      </c>
      <c r="J10" s="7">
        <f t="array" ref="J10">IF($A10="","",IFERROR(MEDIAN(IF(('S3 Sector Submissions'!$B$6:$B$65=$C10)*('S3 Sector Submissions'!$BB$6:$BB$65="Y")*(('S3 Sector Submissions'!$BE$6:$BE$65=$E10)+('S3 Sector Submissions'!$BF$6:$BF$65=$E10)+('S3 Sector Submissions'!$BG$6:$BG$65=$E10)+($D10="Sector-wide (no peer grouping)")&gt;0)*(INDEX('S3 Sector Submissions'!$F$6:$AS$65,0,MATCH($A10,'S3 Sector Submissions'!$F$5:$AS$5,0))&lt;&gt;""),INDEX('S3 Sector Submissions'!$F$6:$AS$65,0,MATCH($A10,'S3 Sector Submissions'!$F$5:$AS$5,0)))),""))</f>
      </c>
      <c r="K10" s="7">
        <f t="array" ref="K10">IF($A10="","",IFERROR(QUARTILE(IF(('S3 Sector Submissions'!$B$6:$B$65=$C10)*('S3 Sector Submissions'!$BB$6:$BB$65="Y")*(('S3 Sector Submissions'!$BE$6:$BE$65=$E10)+('S3 Sector Submissions'!$BF$6:$BF$65=$E10)+('S3 Sector Submissions'!$BG$6:$BG$65=$E10)+($D10="Sector-wide (no peer grouping)")&gt;0)*(INDEX('S3 Sector Submissions'!$F$6:$AS$65,0,MATCH($A10,'S3 Sector Submissions'!$F$5:$AS$5,0))&lt;&gt;""),INDEX('S3 Sector Submissions'!$F$6:$AS$65,0,MATCH($A10,'S3 Sector Submissions'!$F$5:$AS$5,0))),1),""))</f>
      </c>
      <c r="L10" s="7">
        <f t="array" ref="L10">IF($A10="","",IFERROR(QUARTILE(IF(('S3 Sector Submissions'!$B$6:$B$65=$C10)*('S3 Sector Submissions'!$BB$6:$BB$65="Y")*(('S3 Sector Submissions'!$BE$6:$BE$65=$E10)+('S3 Sector Submissions'!$BF$6:$BF$65=$E10)+('S3 Sector Submissions'!$BG$6:$BG$65=$E10)+($D10="Sector-wide (no peer grouping)")&gt;0)*(INDEX('S3 Sector Submissions'!$F$6:$AS$65,0,MATCH($A10,'S3 Sector Submissions'!$F$5:$AS$5,0))&lt;&gt;""),INDEX('S3 Sector Submissions'!$F$6:$AS$65,0,MATCH($A10,'S3 Sector Submissions'!$F$5:$AS$5,0))),3),""))</f>
      </c>
      <c r="M10" s="7">
        <f t="array" ref="M10">IF($A10="","",IFERROR(MIN(IF(('S3 Sector Submissions'!$B$6:$B$65=$C10)*('S3 Sector Submissions'!$BB$6:$BB$65="Y")*(('S3 Sector Submissions'!$BE$6:$BE$65=$E10)+('S3 Sector Submissions'!$BF$6:$BF$65=$E10)+('S3 Sector Submissions'!$BG$6:$BG$65=$E10)+($D10="Sector-wide (no peer grouping)")&gt;0)*(INDEX('S3 Sector Submissions'!$F$6:$AS$65,0,MATCH($A10,'S3 Sector Submissions'!$F$5:$AS$5,0))&lt;&gt;""),INDEX('S3 Sector Submissions'!$F$6:$AS$65,0,MATCH($A10,'S3 Sector Submissions'!$F$5:$AS$5,0)))),""))</f>
      </c>
      <c r="N10" s="7">
        <f t="array" ref="N10">IF($A10="","",IFERROR(MAX(IF(('S3 Sector Submissions'!$B$6:$B$65=$C10)*('S3 Sector Submissions'!$BB$6:$BB$65="Y")*(('S3 Sector Submissions'!$BE$6:$BE$65=$E10)+('S3 Sector Submissions'!$BF$6:$BF$65=$E10)+('S3 Sector Submissions'!$BG$6:$BG$65=$E10)+($D10="Sector-wide (no peer grouping)")&gt;0)*(INDEX('S3 Sector Submissions'!$F$6:$AS$65,0,MATCH($A10,'S3 Sector Submissions'!$F$5:$AS$5,0))&lt;&gt;""),INDEX('S3 Sector Submissions'!$F$6:$AS$65,0,MATCH($A10,'S3 Sector Submissions'!$F$5:$AS$5,0)))),""))</f>
      </c>
      <c r="O10" s="11"/>
      <c r="P10" s="11"/>
      <c r="Q10" s="4"/>
      <c r="R10" s="4"/>
    </row>
    <row r="11">
      <c r="A11" s="11"/>
      <c r="B11" s="4"/>
      <c r="C11" s="4"/>
      <c r="D11" s="11"/>
      <c r="E11" s="4"/>
      <c r="F11" s="18">
        <f>IF($A11="","",SUMPRODUCT(('S3 Sector Submissions'!$B$6:$B$65=$C11)*('S3 Sector Submissions'!$BB$6:$BB$65="Y")*(('S3 Sector Submissions'!$BE$6:$BE$65=$E11)+('S3 Sector Submissions'!$BF$6:$BF$65=$E11)+('S3 Sector Submissions'!$BG$6:$BG$65=$E11)+($D11="Sector-wide (no peer grouping)")&gt;0)*(INDEX('S3 Sector Submissions'!$F$6:$AS$65,0,MATCH($A11,'S3 Sector Submissions'!$F$5:$AS$5,0))&lt;&gt;"")))</f>
      </c>
      <c r="G11" s="18">
        <f>IF($A11="","",SUMPRODUCT(('S3 Sector Submissions'!$B$6:$B$65=$C11)*('S3 Sector Submissions'!$BB$6:$BB$65="N")*(('S3 Sector Submissions'!$BE$6:$BE$65=$E11)+('S3 Sector Submissions'!$BF$6:$BF$65=$E11)+('S3 Sector Submissions'!$BG$6:$BG$65=$E11)+($D11="Sector-wide (no peer grouping)")&gt;0)))</f>
      </c>
      <c r="H11" s="7">
        <f>IF(F11="","",IF(F11&gt;='Start Here'!$B$35,"Y","N"))</f>
      </c>
      <c r="I11" s="7">
        <f>IF(H11="","",IF(H11="Y","Publish peer-group figure","Sector-wide figure only"))</f>
      </c>
      <c r="J11" s="7">
        <f t="array" ref="J11">IF($A11="","",IFERROR(MEDIAN(IF(('S3 Sector Submissions'!$B$6:$B$65=$C11)*('S3 Sector Submissions'!$BB$6:$BB$65="Y")*(('S3 Sector Submissions'!$BE$6:$BE$65=$E11)+('S3 Sector Submissions'!$BF$6:$BF$65=$E11)+('S3 Sector Submissions'!$BG$6:$BG$65=$E11)+($D11="Sector-wide (no peer grouping)")&gt;0)*(INDEX('S3 Sector Submissions'!$F$6:$AS$65,0,MATCH($A11,'S3 Sector Submissions'!$F$5:$AS$5,0))&lt;&gt;""),INDEX('S3 Sector Submissions'!$F$6:$AS$65,0,MATCH($A11,'S3 Sector Submissions'!$F$5:$AS$5,0)))),""))</f>
      </c>
      <c r="K11" s="7">
        <f t="array" ref="K11">IF($A11="","",IFERROR(QUARTILE(IF(('S3 Sector Submissions'!$B$6:$B$65=$C11)*('S3 Sector Submissions'!$BB$6:$BB$65="Y")*(('S3 Sector Submissions'!$BE$6:$BE$65=$E11)+('S3 Sector Submissions'!$BF$6:$BF$65=$E11)+('S3 Sector Submissions'!$BG$6:$BG$65=$E11)+($D11="Sector-wide (no peer grouping)")&gt;0)*(INDEX('S3 Sector Submissions'!$F$6:$AS$65,0,MATCH($A11,'S3 Sector Submissions'!$F$5:$AS$5,0))&lt;&gt;""),INDEX('S3 Sector Submissions'!$F$6:$AS$65,0,MATCH($A11,'S3 Sector Submissions'!$F$5:$AS$5,0))),1),""))</f>
      </c>
      <c r="L11" s="7">
        <f t="array" ref="L11">IF($A11="","",IFERROR(QUARTILE(IF(('S3 Sector Submissions'!$B$6:$B$65=$C11)*('S3 Sector Submissions'!$BB$6:$BB$65="Y")*(('S3 Sector Submissions'!$BE$6:$BE$65=$E11)+('S3 Sector Submissions'!$BF$6:$BF$65=$E11)+('S3 Sector Submissions'!$BG$6:$BG$65=$E11)+($D11="Sector-wide (no peer grouping)")&gt;0)*(INDEX('S3 Sector Submissions'!$F$6:$AS$65,0,MATCH($A11,'S3 Sector Submissions'!$F$5:$AS$5,0))&lt;&gt;""),INDEX('S3 Sector Submissions'!$F$6:$AS$65,0,MATCH($A11,'S3 Sector Submissions'!$F$5:$AS$5,0))),3),""))</f>
      </c>
      <c r="M11" s="7">
        <f t="array" ref="M11">IF($A11="","",IFERROR(MIN(IF(('S3 Sector Submissions'!$B$6:$B$65=$C11)*('S3 Sector Submissions'!$BB$6:$BB$65="Y")*(('S3 Sector Submissions'!$BE$6:$BE$65=$E11)+('S3 Sector Submissions'!$BF$6:$BF$65=$E11)+('S3 Sector Submissions'!$BG$6:$BG$65=$E11)+($D11="Sector-wide (no peer grouping)")&gt;0)*(INDEX('S3 Sector Submissions'!$F$6:$AS$65,0,MATCH($A11,'S3 Sector Submissions'!$F$5:$AS$5,0))&lt;&gt;""),INDEX('S3 Sector Submissions'!$F$6:$AS$65,0,MATCH($A11,'S3 Sector Submissions'!$F$5:$AS$5,0)))),""))</f>
      </c>
      <c r="N11" s="7">
        <f t="array" ref="N11">IF($A11="","",IFERROR(MAX(IF(('S3 Sector Submissions'!$B$6:$B$65=$C11)*('S3 Sector Submissions'!$BB$6:$BB$65="Y")*(('S3 Sector Submissions'!$BE$6:$BE$65=$E11)+('S3 Sector Submissions'!$BF$6:$BF$65=$E11)+('S3 Sector Submissions'!$BG$6:$BG$65=$E11)+($D11="Sector-wide (no peer grouping)")&gt;0)*(INDEX('S3 Sector Submissions'!$F$6:$AS$65,0,MATCH($A11,'S3 Sector Submissions'!$F$5:$AS$5,0))&lt;&gt;""),INDEX('S3 Sector Submissions'!$F$6:$AS$65,0,MATCH($A11,'S3 Sector Submissions'!$F$5:$AS$5,0)))),""))</f>
      </c>
      <c r="O11" s="11"/>
      <c r="P11" s="11"/>
      <c r="Q11" s="4"/>
      <c r="R11" s="4"/>
    </row>
    <row r="12">
      <c r="A12" s="11"/>
      <c r="B12" s="4"/>
      <c r="C12" s="4"/>
      <c r="D12" s="11"/>
      <c r="E12" s="4"/>
      <c r="F12" s="18">
        <f>IF($A12="","",SUMPRODUCT(('S3 Sector Submissions'!$B$6:$B$65=$C12)*('S3 Sector Submissions'!$BB$6:$BB$65="Y")*(('S3 Sector Submissions'!$BE$6:$BE$65=$E12)+('S3 Sector Submissions'!$BF$6:$BF$65=$E12)+('S3 Sector Submissions'!$BG$6:$BG$65=$E12)+($D12="Sector-wide (no peer grouping)")&gt;0)*(INDEX('S3 Sector Submissions'!$F$6:$AS$65,0,MATCH($A12,'S3 Sector Submissions'!$F$5:$AS$5,0))&lt;&gt;"")))</f>
      </c>
      <c r="G12" s="18">
        <f>IF($A12="","",SUMPRODUCT(('S3 Sector Submissions'!$B$6:$B$65=$C12)*('S3 Sector Submissions'!$BB$6:$BB$65="N")*(('S3 Sector Submissions'!$BE$6:$BE$65=$E12)+('S3 Sector Submissions'!$BF$6:$BF$65=$E12)+('S3 Sector Submissions'!$BG$6:$BG$65=$E12)+($D12="Sector-wide (no peer grouping)")&gt;0)))</f>
      </c>
      <c r="H12" s="7">
        <f>IF(F12="","",IF(F12&gt;='Start Here'!$B$35,"Y","N"))</f>
      </c>
      <c r="I12" s="7">
        <f>IF(H12="","",IF(H12="Y","Publish peer-group figure","Sector-wide figure only"))</f>
      </c>
      <c r="J12" s="7">
        <f t="array" ref="J12">IF($A12="","",IFERROR(MEDIAN(IF(('S3 Sector Submissions'!$B$6:$B$65=$C12)*('S3 Sector Submissions'!$BB$6:$BB$65="Y")*(('S3 Sector Submissions'!$BE$6:$BE$65=$E12)+('S3 Sector Submissions'!$BF$6:$BF$65=$E12)+('S3 Sector Submissions'!$BG$6:$BG$65=$E12)+($D12="Sector-wide (no peer grouping)")&gt;0)*(INDEX('S3 Sector Submissions'!$F$6:$AS$65,0,MATCH($A12,'S3 Sector Submissions'!$F$5:$AS$5,0))&lt;&gt;""),INDEX('S3 Sector Submissions'!$F$6:$AS$65,0,MATCH($A12,'S3 Sector Submissions'!$F$5:$AS$5,0)))),""))</f>
      </c>
      <c r="K12" s="7">
        <f t="array" ref="K12">IF($A12="","",IFERROR(QUARTILE(IF(('S3 Sector Submissions'!$B$6:$B$65=$C12)*('S3 Sector Submissions'!$BB$6:$BB$65="Y")*(('S3 Sector Submissions'!$BE$6:$BE$65=$E12)+('S3 Sector Submissions'!$BF$6:$BF$65=$E12)+('S3 Sector Submissions'!$BG$6:$BG$65=$E12)+($D12="Sector-wide (no peer grouping)")&gt;0)*(INDEX('S3 Sector Submissions'!$F$6:$AS$65,0,MATCH($A12,'S3 Sector Submissions'!$F$5:$AS$5,0))&lt;&gt;""),INDEX('S3 Sector Submissions'!$F$6:$AS$65,0,MATCH($A12,'S3 Sector Submissions'!$F$5:$AS$5,0))),1),""))</f>
      </c>
      <c r="L12" s="7">
        <f t="array" ref="L12">IF($A12="","",IFERROR(QUARTILE(IF(('S3 Sector Submissions'!$B$6:$B$65=$C12)*('S3 Sector Submissions'!$BB$6:$BB$65="Y")*(('S3 Sector Submissions'!$BE$6:$BE$65=$E12)+('S3 Sector Submissions'!$BF$6:$BF$65=$E12)+('S3 Sector Submissions'!$BG$6:$BG$65=$E12)+($D12="Sector-wide (no peer grouping)")&gt;0)*(INDEX('S3 Sector Submissions'!$F$6:$AS$65,0,MATCH($A12,'S3 Sector Submissions'!$F$5:$AS$5,0))&lt;&gt;""),INDEX('S3 Sector Submissions'!$F$6:$AS$65,0,MATCH($A12,'S3 Sector Submissions'!$F$5:$AS$5,0))),3),""))</f>
      </c>
      <c r="M12" s="7">
        <f t="array" ref="M12">IF($A12="","",IFERROR(MIN(IF(('S3 Sector Submissions'!$B$6:$B$65=$C12)*('S3 Sector Submissions'!$BB$6:$BB$65="Y")*(('S3 Sector Submissions'!$BE$6:$BE$65=$E12)+('S3 Sector Submissions'!$BF$6:$BF$65=$E12)+('S3 Sector Submissions'!$BG$6:$BG$65=$E12)+($D12="Sector-wide (no peer grouping)")&gt;0)*(INDEX('S3 Sector Submissions'!$F$6:$AS$65,0,MATCH($A12,'S3 Sector Submissions'!$F$5:$AS$5,0))&lt;&gt;""),INDEX('S3 Sector Submissions'!$F$6:$AS$65,0,MATCH($A12,'S3 Sector Submissions'!$F$5:$AS$5,0)))),""))</f>
      </c>
      <c r="N12" s="7">
        <f t="array" ref="N12">IF($A12="","",IFERROR(MAX(IF(('S3 Sector Submissions'!$B$6:$B$65=$C12)*('S3 Sector Submissions'!$BB$6:$BB$65="Y")*(('S3 Sector Submissions'!$BE$6:$BE$65=$E12)+('S3 Sector Submissions'!$BF$6:$BF$65=$E12)+('S3 Sector Submissions'!$BG$6:$BG$65=$E12)+($D12="Sector-wide (no peer grouping)")&gt;0)*(INDEX('S3 Sector Submissions'!$F$6:$AS$65,0,MATCH($A12,'S3 Sector Submissions'!$F$5:$AS$5,0))&lt;&gt;""),INDEX('S3 Sector Submissions'!$F$6:$AS$65,0,MATCH($A12,'S3 Sector Submissions'!$F$5:$AS$5,0)))),""))</f>
      </c>
      <c r="O12" s="11"/>
      <c r="P12" s="11"/>
      <c r="Q12" s="4"/>
      <c r="R12" s="4"/>
    </row>
    <row r="13">
      <c r="A13" s="11"/>
      <c r="B13" s="4"/>
      <c r="C13" s="4"/>
      <c r="D13" s="11"/>
      <c r="E13" s="4"/>
      <c r="F13" s="18">
        <f>IF($A13="","",SUMPRODUCT(('S3 Sector Submissions'!$B$6:$B$65=$C13)*('S3 Sector Submissions'!$BB$6:$BB$65="Y")*(('S3 Sector Submissions'!$BE$6:$BE$65=$E13)+('S3 Sector Submissions'!$BF$6:$BF$65=$E13)+('S3 Sector Submissions'!$BG$6:$BG$65=$E13)+($D13="Sector-wide (no peer grouping)")&gt;0)*(INDEX('S3 Sector Submissions'!$F$6:$AS$65,0,MATCH($A13,'S3 Sector Submissions'!$F$5:$AS$5,0))&lt;&gt;"")))</f>
      </c>
      <c r="G13" s="18">
        <f>IF($A13="","",SUMPRODUCT(('S3 Sector Submissions'!$B$6:$B$65=$C13)*('S3 Sector Submissions'!$BB$6:$BB$65="N")*(('S3 Sector Submissions'!$BE$6:$BE$65=$E13)+('S3 Sector Submissions'!$BF$6:$BF$65=$E13)+('S3 Sector Submissions'!$BG$6:$BG$65=$E13)+($D13="Sector-wide (no peer grouping)")&gt;0)))</f>
      </c>
      <c r="H13" s="7">
        <f>IF(F13="","",IF(F13&gt;='Start Here'!$B$35,"Y","N"))</f>
      </c>
      <c r="I13" s="7">
        <f>IF(H13="","",IF(H13="Y","Publish peer-group figure","Sector-wide figure only"))</f>
      </c>
      <c r="J13" s="7">
        <f t="array" ref="J13">IF($A13="","",IFERROR(MEDIAN(IF(('S3 Sector Submissions'!$B$6:$B$65=$C13)*('S3 Sector Submissions'!$BB$6:$BB$65="Y")*(('S3 Sector Submissions'!$BE$6:$BE$65=$E13)+('S3 Sector Submissions'!$BF$6:$BF$65=$E13)+('S3 Sector Submissions'!$BG$6:$BG$65=$E13)+($D13="Sector-wide (no peer grouping)")&gt;0)*(INDEX('S3 Sector Submissions'!$F$6:$AS$65,0,MATCH($A13,'S3 Sector Submissions'!$F$5:$AS$5,0))&lt;&gt;""),INDEX('S3 Sector Submissions'!$F$6:$AS$65,0,MATCH($A13,'S3 Sector Submissions'!$F$5:$AS$5,0)))),""))</f>
      </c>
      <c r="K13" s="7">
        <f t="array" ref="K13">IF($A13="","",IFERROR(QUARTILE(IF(('S3 Sector Submissions'!$B$6:$B$65=$C13)*('S3 Sector Submissions'!$BB$6:$BB$65="Y")*(('S3 Sector Submissions'!$BE$6:$BE$65=$E13)+('S3 Sector Submissions'!$BF$6:$BF$65=$E13)+('S3 Sector Submissions'!$BG$6:$BG$65=$E13)+($D13="Sector-wide (no peer grouping)")&gt;0)*(INDEX('S3 Sector Submissions'!$F$6:$AS$65,0,MATCH($A13,'S3 Sector Submissions'!$F$5:$AS$5,0))&lt;&gt;""),INDEX('S3 Sector Submissions'!$F$6:$AS$65,0,MATCH($A13,'S3 Sector Submissions'!$F$5:$AS$5,0))),1),""))</f>
      </c>
      <c r="L13" s="7">
        <f t="array" ref="L13">IF($A13="","",IFERROR(QUARTILE(IF(('S3 Sector Submissions'!$B$6:$B$65=$C13)*('S3 Sector Submissions'!$BB$6:$BB$65="Y")*(('S3 Sector Submissions'!$BE$6:$BE$65=$E13)+('S3 Sector Submissions'!$BF$6:$BF$65=$E13)+('S3 Sector Submissions'!$BG$6:$BG$65=$E13)+($D13="Sector-wide (no peer grouping)")&gt;0)*(INDEX('S3 Sector Submissions'!$F$6:$AS$65,0,MATCH($A13,'S3 Sector Submissions'!$F$5:$AS$5,0))&lt;&gt;""),INDEX('S3 Sector Submissions'!$F$6:$AS$65,0,MATCH($A13,'S3 Sector Submissions'!$F$5:$AS$5,0))),3),""))</f>
      </c>
      <c r="M13" s="7">
        <f t="array" ref="M13">IF($A13="","",IFERROR(MIN(IF(('S3 Sector Submissions'!$B$6:$B$65=$C13)*('S3 Sector Submissions'!$BB$6:$BB$65="Y")*(('S3 Sector Submissions'!$BE$6:$BE$65=$E13)+('S3 Sector Submissions'!$BF$6:$BF$65=$E13)+('S3 Sector Submissions'!$BG$6:$BG$65=$E13)+($D13="Sector-wide (no peer grouping)")&gt;0)*(INDEX('S3 Sector Submissions'!$F$6:$AS$65,0,MATCH($A13,'S3 Sector Submissions'!$F$5:$AS$5,0))&lt;&gt;""),INDEX('S3 Sector Submissions'!$F$6:$AS$65,0,MATCH($A13,'S3 Sector Submissions'!$F$5:$AS$5,0)))),""))</f>
      </c>
      <c r="N13" s="7">
        <f t="array" ref="N13">IF($A13="","",IFERROR(MAX(IF(('S3 Sector Submissions'!$B$6:$B$65=$C13)*('S3 Sector Submissions'!$BB$6:$BB$65="Y")*(('S3 Sector Submissions'!$BE$6:$BE$65=$E13)+('S3 Sector Submissions'!$BF$6:$BF$65=$E13)+('S3 Sector Submissions'!$BG$6:$BG$65=$E13)+($D13="Sector-wide (no peer grouping)")&gt;0)*(INDEX('S3 Sector Submissions'!$F$6:$AS$65,0,MATCH($A13,'S3 Sector Submissions'!$F$5:$AS$5,0))&lt;&gt;""),INDEX('S3 Sector Submissions'!$F$6:$AS$65,0,MATCH($A13,'S3 Sector Submissions'!$F$5:$AS$5,0)))),""))</f>
      </c>
      <c r="O13" s="11"/>
      <c r="P13" s="11"/>
      <c r="Q13" s="4"/>
      <c r="R13" s="4"/>
    </row>
    <row r="14">
      <c r="A14" s="11"/>
      <c r="B14" s="4"/>
      <c r="C14" s="4"/>
      <c r="D14" s="11"/>
      <c r="E14" s="4"/>
      <c r="F14" s="18">
        <f>IF($A14="","",SUMPRODUCT(('S3 Sector Submissions'!$B$6:$B$65=$C14)*('S3 Sector Submissions'!$BB$6:$BB$65="Y")*(('S3 Sector Submissions'!$BE$6:$BE$65=$E14)+('S3 Sector Submissions'!$BF$6:$BF$65=$E14)+('S3 Sector Submissions'!$BG$6:$BG$65=$E14)+($D14="Sector-wide (no peer grouping)")&gt;0)*(INDEX('S3 Sector Submissions'!$F$6:$AS$65,0,MATCH($A14,'S3 Sector Submissions'!$F$5:$AS$5,0))&lt;&gt;"")))</f>
      </c>
      <c r="G14" s="18">
        <f>IF($A14="","",SUMPRODUCT(('S3 Sector Submissions'!$B$6:$B$65=$C14)*('S3 Sector Submissions'!$BB$6:$BB$65="N")*(('S3 Sector Submissions'!$BE$6:$BE$65=$E14)+('S3 Sector Submissions'!$BF$6:$BF$65=$E14)+('S3 Sector Submissions'!$BG$6:$BG$65=$E14)+($D14="Sector-wide (no peer grouping)")&gt;0)))</f>
      </c>
      <c r="H14" s="7">
        <f>IF(F14="","",IF(F14&gt;='Start Here'!$B$35,"Y","N"))</f>
      </c>
      <c r="I14" s="7">
        <f>IF(H14="","",IF(H14="Y","Publish peer-group figure","Sector-wide figure only"))</f>
      </c>
      <c r="J14" s="7">
        <f t="array" ref="J14">IF($A14="","",IFERROR(MEDIAN(IF(('S3 Sector Submissions'!$B$6:$B$65=$C14)*('S3 Sector Submissions'!$BB$6:$BB$65="Y")*(('S3 Sector Submissions'!$BE$6:$BE$65=$E14)+('S3 Sector Submissions'!$BF$6:$BF$65=$E14)+('S3 Sector Submissions'!$BG$6:$BG$65=$E14)+($D14="Sector-wide (no peer grouping)")&gt;0)*(INDEX('S3 Sector Submissions'!$F$6:$AS$65,0,MATCH($A14,'S3 Sector Submissions'!$F$5:$AS$5,0))&lt;&gt;""),INDEX('S3 Sector Submissions'!$F$6:$AS$65,0,MATCH($A14,'S3 Sector Submissions'!$F$5:$AS$5,0)))),""))</f>
      </c>
      <c r="K14" s="7">
        <f t="array" ref="K14">IF($A14="","",IFERROR(QUARTILE(IF(('S3 Sector Submissions'!$B$6:$B$65=$C14)*('S3 Sector Submissions'!$BB$6:$BB$65="Y")*(('S3 Sector Submissions'!$BE$6:$BE$65=$E14)+('S3 Sector Submissions'!$BF$6:$BF$65=$E14)+('S3 Sector Submissions'!$BG$6:$BG$65=$E14)+($D14="Sector-wide (no peer grouping)")&gt;0)*(INDEX('S3 Sector Submissions'!$F$6:$AS$65,0,MATCH($A14,'S3 Sector Submissions'!$F$5:$AS$5,0))&lt;&gt;""),INDEX('S3 Sector Submissions'!$F$6:$AS$65,0,MATCH($A14,'S3 Sector Submissions'!$F$5:$AS$5,0))),1),""))</f>
      </c>
      <c r="L14" s="7">
        <f t="array" ref="L14">IF($A14="","",IFERROR(QUARTILE(IF(('S3 Sector Submissions'!$B$6:$B$65=$C14)*('S3 Sector Submissions'!$BB$6:$BB$65="Y")*(('S3 Sector Submissions'!$BE$6:$BE$65=$E14)+('S3 Sector Submissions'!$BF$6:$BF$65=$E14)+('S3 Sector Submissions'!$BG$6:$BG$65=$E14)+($D14="Sector-wide (no peer grouping)")&gt;0)*(INDEX('S3 Sector Submissions'!$F$6:$AS$65,0,MATCH($A14,'S3 Sector Submissions'!$F$5:$AS$5,0))&lt;&gt;""),INDEX('S3 Sector Submissions'!$F$6:$AS$65,0,MATCH($A14,'S3 Sector Submissions'!$F$5:$AS$5,0))),3),""))</f>
      </c>
      <c r="M14" s="7">
        <f t="array" ref="M14">IF($A14="","",IFERROR(MIN(IF(('S3 Sector Submissions'!$B$6:$B$65=$C14)*('S3 Sector Submissions'!$BB$6:$BB$65="Y")*(('S3 Sector Submissions'!$BE$6:$BE$65=$E14)+('S3 Sector Submissions'!$BF$6:$BF$65=$E14)+('S3 Sector Submissions'!$BG$6:$BG$65=$E14)+($D14="Sector-wide (no peer grouping)")&gt;0)*(INDEX('S3 Sector Submissions'!$F$6:$AS$65,0,MATCH($A14,'S3 Sector Submissions'!$F$5:$AS$5,0))&lt;&gt;""),INDEX('S3 Sector Submissions'!$F$6:$AS$65,0,MATCH($A14,'S3 Sector Submissions'!$F$5:$AS$5,0)))),""))</f>
      </c>
      <c r="N14" s="7">
        <f t="array" ref="N14">IF($A14="","",IFERROR(MAX(IF(('S3 Sector Submissions'!$B$6:$B$65=$C14)*('S3 Sector Submissions'!$BB$6:$BB$65="Y")*(('S3 Sector Submissions'!$BE$6:$BE$65=$E14)+('S3 Sector Submissions'!$BF$6:$BF$65=$E14)+('S3 Sector Submissions'!$BG$6:$BG$65=$E14)+($D14="Sector-wide (no peer grouping)")&gt;0)*(INDEX('S3 Sector Submissions'!$F$6:$AS$65,0,MATCH($A14,'S3 Sector Submissions'!$F$5:$AS$5,0))&lt;&gt;""),INDEX('S3 Sector Submissions'!$F$6:$AS$65,0,MATCH($A14,'S3 Sector Submissions'!$F$5:$AS$5,0)))),""))</f>
      </c>
      <c r="O14" s="11"/>
      <c r="P14" s="11"/>
      <c r="Q14" s="4"/>
      <c r="R14" s="4"/>
    </row>
    <row r="15">
      <c r="A15" s="11"/>
      <c r="B15" s="4"/>
      <c r="C15" s="4"/>
      <c r="D15" s="11"/>
      <c r="E15" s="4"/>
      <c r="F15" s="18">
        <f>IF($A15="","",SUMPRODUCT(('S3 Sector Submissions'!$B$6:$B$65=$C15)*('S3 Sector Submissions'!$BB$6:$BB$65="Y")*(('S3 Sector Submissions'!$BE$6:$BE$65=$E15)+('S3 Sector Submissions'!$BF$6:$BF$65=$E15)+('S3 Sector Submissions'!$BG$6:$BG$65=$E15)+($D15="Sector-wide (no peer grouping)")&gt;0)*(INDEX('S3 Sector Submissions'!$F$6:$AS$65,0,MATCH($A15,'S3 Sector Submissions'!$F$5:$AS$5,0))&lt;&gt;"")))</f>
      </c>
      <c r="G15" s="18">
        <f>IF($A15="","",SUMPRODUCT(('S3 Sector Submissions'!$B$6:$B$65=$C15)*('S3 Sector Submissions'!$BB$6:$BB$65="N")*(('S3 Sector Submissions'!$BE$6:$BE$65=$E15)+('S3 Sector Submissions'!$BF$6:$BF$65=$E15)+('S3 Sector Submissions'!$BG$6:$BG$65=$E15)+($D15="Sector-wide (no peer grouping)")&gt;0)))</f>
      </c>
      <c r="H15" s="7">
        <f>IF(F15="","",IF(F15&gt;='Start Here'!$B$35,"Y","N"))</f>
      </c>
      <c r="I15" s="7">
        <f>IF(H15="","",IF(H15="Y","Publish peer-group figure","Sector-wide figure only"))</f>
      </c>
      <c r="J15" s="7">
        <f t="array" ref="J15">IF($A15="","",IFERROR(MEDIAN(IF(('S3 Sector Submissions'!$B$6:$B$65=$C15)*('S3 Sector Submissions'!$BB$6:$BB$65="Y")*(('S3 Sector Submissions'!$BE$6:$BE$65=$E15)+('S3 Sector Submissions'!$BF$6:$BF$65=$E15)+('S3 Sector Submissions'!$BG$6:$BG$65=$E15)+($D15="Sector-wide (no peer grouping)")&gt;0)*(INDEX('S3 Sector Submissions'!$F$6:$AS$65,0,MATCH($A15,'S3 Sector Submissions'!$F$5:$AS$5,0))&lt;&gt;""),INDEX('S3 Sector Submissions'!$F$6:$AS$65,0,MATCH($A15,'S3 Sector Submissions'!$F$5:$AS$5,0)))),""))</f>
      </c>
      <c r="K15" s="7">
        <f t="array" ref="K15">IF($A15="","",IFERROR(QUARTILE(IF(('S3 Sector Submissions'!$B$6:$B$65=$C15)*('S3 Sector Submissions'!$BB$6:$BB$65="Y")*(('S3 Sector Submissions'!$BE$6:$BE$65=$E15)+('S3 Sector Submissions'!$BF$6:$BF$65=$E15)+('S3 Sector Submissions'!$BG$6:$BG$65=$E15)+($D15="Sector-wide (no peer grouping)")&gt;0)*(INDEX('S3 Sector Submissions'!$F$6:$AS$65,0,MATCH($A15,'S3 Sector Submissions'!$F$5:$AS$5,0))&lt;&gt;""),INDEX('S3 Sector Submissions'!$F$6:$AS$65,0,MATCH($A15,'S3 Sector Submissions'!$F$5:$AS$5,0))),1),""))</f>
      </c>
      <c r="L15" s="7">
        <f t="array" ref="L15">IF($A15="","",IFERROR(QUARTILE(IF(('S3 Sector Submissions'!$B$6:$B$65=$C15)*('S3 Sector Submissions'!$BB$6:$BB$65="Y")*(('S3 Sector Submissions'!$BE$6:$BE$65=$E15)+('S3 Sector Submissions'!$BF$6:$BF$65=$E15)+('S3 Sector Submissions'!$BG$6:$BG$65=$E15)+($D15="Sector-wide (no peer grouping)")&gt;0)*(INDEX('S3 Sector Submissions'!$F$6:$AS$65,0,MATCH($A15,'S3 Sector Submissions'!$F$5:$AS$5,0))&lt;&gt;""),INDEX('S3 Sector Submissions'!$F$6:$AS$65,0,MATCH($A15,'S3 Sector Submissions'!$F$5:$AS$5,0))),3),""))</f>
      </c>
      <c r="M15" s="7">
        <f t="array" ref="M15">IF($A15="","",IFERROR(MIN(IF(('S3 Sector Submissions'!$B$6:$B$65=$C15)*('S3 Sector Submissions'!$BB$6:$BB$65="Y")*(('S3 Sector Submissions'!$BE$6:$BE$65=$E15)+('S3 Sector Submissions'!$BF$6:$BF$65=$E15)+('S3 Sector Submissions'!$BG$6:$BG$65=$E15)+($D15="Sector-wide (no peer grouping)")&gt;0)*(INDEX('S3 Sector Submissions'!$F$6:$AS$65,0,MATCH($A15,'S3 Sector Submissions'!$F$5:$AS$5,0))&lt;&gt;""),INDEX('S3 Sector Submissions'!$F$6:$AS$65,0,MATCH($A15,'S3 Sector Submissions'!$F$5:$AS$5,0)))),""))</f>
      </c>
      <c r="N15" s="7">
        <f t="array" ref="N15">IF($A15="","",IFERROR(MAX(IF(('S3 Sector Submissions'!$B$6:$B$65=$C15)*('S3 Sector Submissions'!$BB$6:$BB$65="Y")*(('S3 Sector Submissions'!$BE$6:$BE$65=$E15)+('S3 Sector Submissions'!$BF$6:$BF$65=$E15)+('S3 Sector Submissions'!$BG$6:$BG$65=$E15)+($D15="Sector-wide (no peer grouping)")&gt;0)*(INDEX('S3 Sector Submissions'!$F$6:$AS$65,0,MATCH($A15,'S3 Sector Submissions'!$F$5:$AS$5,0))&lt;&gt;""),INDEX('S3 Sector Submissions'!$F$6:$AS$65,0,MATCH($A15,'S3 Sector Submissions'!$F$5:$AS$5,0)))),""))</f>
      </c>
      <c r="O15" s="11"/>
      <c r="P15" s="11"/>
      <c r="Q15" s="4"/>
      <c r="R15" s="4"/>
    </row>
    <row r="16">
      <c r="A16" s="11"/>
      <c r="B16" s="4"/>
      <c r="C16" s="4"/>
      <c r="D16" s="11"/>
      <c r="E16" s="4"/>
      <c r="F16" s="18">
        <f>IF($A16="","",SUMPRODUCT(('S3 Sector Submissions'!$B$6:$B$65=$C16)*('S3 Sector Submissions'!$BB$6:$BB$65="Y")*(('S3 Sector Submissions'!$BE$6:$BE$65=$E16)+('S3 Sector Submissions'!$BF$6:$BF$65=$E16)+('S3 Sector Submissions'!$BG$6:$BG$65=$E16)+($D16="Sector-wide (no peer grouping)")&gt;0)*(INDEX('S3 Sector Submissions'!$F$6:$AS$65,0,MATCH($A16,'S3 Sector Submissions'!$F$5:$AS$5,0))&lt;&gt;"")))</f>
      </c>
      <c r="G16" s="18">
        <f>IF($A16="","",SUMPRODUCT(('S3 Sector Submissions'!$B$6:$B$65=$C16)*('S3 Sector Submissions'!$BB$6:$BB$65="N")*(('S3 Sector Submissions'!$BE$6:$BE$65=$E16)+('S3 Sector Submissions'!$BF$6:$BF$65=$E16)+('S3 Sector Submissions'!$BG$6:$BG$65=$E16)+($D16="Sector-wide (no peer grouping)")&gt;0)))</f>
      </c>
      <c r="H16" s="7">
        <f>IF(F16="","",IF(F16&gt;='Start Here'!$B$35,"Y","N"))</f>
      </c>
      <c r="I16" s="7">
        <f>IF(H16="","",IF(H16="Y","Publish peer-group figure","Sector-wide figure only"))</f>
      </c>
      <c r="J16" s="7">
        <f t="array" ref="J16">IF($A16="","",IFERROR(MEDIAN(IF(('S3 Sector Submissions'!$B$6:$B$65=$C16)*('S3 Sector Submissions'!$BB$6:$BB$65="Y")*(('S3 Sector Submissions'!$BE$6:$BE$65=$E16)+('S3 Sector Submissions'!$BF$6:$BF$65=$E16)+('S3 Sector Submissions'!$BG$6:$BG$65=$E16)+($D16="Sector-wide (no peer grouping)")&gt;0)*(INDEX('S3 Sector Submissions'!$F$6:$AS$65,0,MATCH($A16,'S3 Sector Submissions'!$F$5:$AS$5,0))&lt;&gt;""),INDEX('S3 Sector Submissions'!$F$6:$AS$65,0,MATCH($A16,'S3 Sector Submissions'!$F$5:$AS$5,0)))),""))</f>
      </c>
      <c r="K16" s="7">
        <f t="array" ref="K16">IF($A16="","",IFERROR(QUARTILE(IF(('S3 Sector Submissions'!$B$6:$B$65=$C16)*('S3 Sector Submissions'!$BB$6:$BB$65="Y")*(('S3 Sector Submissions'!$BE$6:$BE$65=$E16)+('S3 Sector Submissions'!$BF$6:$BF$65=$E16)+('S3 Sector Submissions'!$BG$6:$BG$65=$E16)+($D16="Sector-wide (no peer grouping)")&gt;0)*(INDEX('S3 Sector Submissions'!$F$6:$AS$65,0,MATCH($A16,'S3 Sector Submissions'!$F$5:$AS$5,0))&lt;&gt;""),INDEX('S3 Sector Submissions'!$F$6:$AS$65,0,MATCH($A16,'S3 Sector Submissions'!$F$5:$AS$5,0))),1),""))</f>
      </c>
      <c r="L16" s="7">
        <f t="array" ref="L16">IF($A16="","",IFERROR(QUARTILE(IF(('S3 Sector Submissions'!$B$6:$B$65=$C16)*('S3 Sector Submissions'!$BB$6:$BB$65="Y")*(('S3 Sector Submissions'!$BE$6:$BE$65=$E16)+('S3 Sector Submissions'!$BF$6:$BF$65=$E16)+('S3 Sector Submissions'!$BG$6:$BG$65=$E16)+($D16="Sector-wide (no peer grouping)")&gt;0)*(INDEX('S3 Sector Submissions'!$F$6:$AS$65,0,MATCH($A16,'S3 Sector Submissions'!$F$5:$AS$5,0))&lt;&gt;""),INDEX('S3 Sector Submissions'!$F$6:$AS$65,0,MATCH($A16,'S3 Sector Submissions'!$F$5:$AS$5,0))),3),""))</f>
      </c>
      <c r="M16" s="7">
        <f t="array" ref="M16">IF($A16="","",IFERROR(MIN(IF(('S3 Sector Submissions'!$B$6:$B$65=$C16)*('S3 Sector Submissions'!$BB$6:$BB$65="Y")*(('S3 Sector Submissions'!$BE$6:$BE$65=$E16)+('S3 Sector Submissions'!$BF$6:$BF$65=$E16)+('S3 Sector Submissions'!$BG$6:$BG$65=$E16)+($D16="Sector-wide (no peer grouping)")&gt;0)*(INDEX('S3 Sector Submissions'!$F$6:$AS$65,0,MATCH($A16,'S3 Sector Submissions'!$F$5:$AS$5,0))&lt;&gt;""),INDEX('S3 Sector Submissions'!$F$6:$AS$65,0,MATCH($A16,'S3 Sector Submissions'!$F$5:$AS$5,0)))),""))</f>
      </c>
      <c r="N16" s="7">
        <f t="array" ref="N16">IF($A16="","",IFERROR(MAX(IF(('S3 Sector Submissions'!$B$6:$B$65=$C16)*('S3 Sector Submissions'!$BB$6:$BB$65="Y")*(('S3 Sector Submissions'!$BE$6:$BE$65=$E16)+('S3 Sector Submissions'!$BF$6:$BF$65=$E16)+('S3 Sector Submissions'!$BG$6:$BG$65=$E16)+($D16="Sector-wide (no peer grouping)")&gt;0)*(INDEX('S3 Sector Submissions'!$F$6:$AS$65,0,MATCH($A16,'S3 Sector Submissions'!$F$5:$AS$5,0))&lt;&gt;""),INDEX('S3 Sector Submissions'!$F$6:$AS$65,0,MATCH($A16,'S3 Sector Submissions'!$F$5:$AS$5,0)))),""))</f>
      </c>
      <c r="O16" s="11"/>
      <c r="P16" s="11"/>
      <c r="Q16" s="4"/>
      <c r="R16" s="4"/>
    </row>
    <row r="17">
      <c r="A17" s="11"/>
      <c r="B17" s="4"/>
      <c r="C17" s="4"/>
      <c r="D17" s="11"/>
      <c r="E17" s="4"/>
      <c r="F17" s="18">
        <f>IF($A17="","",SUMPRODUCT(('S3 Sector Submissions'!$B$6:$B$65=$C17)*('S3 Sector Submissions'!$BB$6:$BB$65="Y")*(('S3 Sector Submissions'!$BE$6:$BE$65=$E17)+('S3 Sector Submissions'!$BF$6:$BF$65=$E17)+('S3 Sector Submissions'!$BG$6:$BG$65=$E17)+($D17="Sector-wide (no peer grouping)")&gt;0)*(INDEX('S3 Sector Submissions'!$F$6:$AS$65,0,MATCH($A17,'S3 Sector Submissions'!$F$5:$AS$5,0))&lt;&gt;"")))</f>
      </c>
      <c r="G17" s="18">
        <f>IF($A17="","",SUMPRODUCT(('S3 Sector Submissions'!$B$6:$B$65=$C17)*('S3 Sector Submissions'!$BB$6:$BB$65="N")*(('S3 Sector Submissions'!$BE$6:$BE$65=$E17)+('S3 Sector Submissions'!$BF$6:$BF$65=$E17)+('S3 Sector Submissions'!$BG$6:$BG$65=$E17)+($D17="Sector-wide (no peer grouping)")&gt;0)))</f>
      </c>
      <c r="H17" s="7">
        <f>IF(F17="","",IF(F17&gt;='Start Here'!$B$35,"Y","N"))</f>
      </c>
      <c r="I17" s="7">
        <f>IF(H17="","",IF(H17="Y","Publish peer-group figure","Sector-wide figure only"))</f>
      </c>
      <c r="J17" s="7">
        <f t="array" ref="J17">IF($A17="","",IFERROR(MEDIAN(IF(('S3 Sector Submissions'!$B$6:$B$65=$C17)*('S3 Sector Submissions'!$BB$6:$BB$65="Y")*(('S3 Sector Submissions'!$BE$6:$BE$65=$E17)+('S3 Sector Submissions'!$BF$6:$BF$65=$E17)+('S3 Sector Submissions'!$BG$6:$BG$65=$E17)+($D17="Sector-wide (no peer grouping)")&gt;0)*(INDEX('S3 Sector Submissions'!$F$6:$AS$65,0,MATCH($A17,'S3 Sector Submissions'!$F$5:$AS$5,0))&lt;&gt;""),INDEX('S3 Sector Submissions'!$F$6:$AS$65,0,MATCH($A17,'S3 Sector Submissions'!$F$5:$AS$5,0)))),""))</f>
      </c>
      <c r="K17" s="7">
        <f t="array" ref="K17">IF($A17="","",IFERROR(QUARTILE(IF(('S3 Sector Submissions'!$B$6:$B$65=$C17)*('S3 Sector Submissions'!$BB$6:$BB$65="Y")*(('S3 Sector Submissions'!$BE$6:$BE$65=$E17)+('S3 Sector Submissions'!$BF$6:$BF$65=$E17)+('S3 Sector Submissions'!$BG$6:$BG$65=$E17)+($D17="Sector-wide (no peer grouping)")&gt;0)*(INDEX('S3 Sector Submissions'!$F$6:$AS$65,0,MATCH($A17,'S3 Sector Submissions'!$F$5:$AS$5,0))&lt;&gt;""),INDEX('S3 Sector Submissions'!$F$6:$AS$65,0,MATCH($A17,'S3 Sector Submissions'!$F$5:$AS$5,0))),1),""))</f>
      </c>
      <c r="L17" s="7">
        <f t="array" ref="L17">IF($A17="","",IFERROR(QUARTILE(IF(('S3 Sector Submissions'!$B$6:$B$65=$C17)*('S3 Sector Submissions'!$BB$6:$BB$65="Y")*(('S3 Sector Submissions'!$BE$6:$BE$65=$E17)+('S3 Sector Submissions'!$BF$6:$BF$65=$E17)+('S3 Sector Submissions'!$BG$6:$BG$65=$E17)+($D17="Sector-wide (no peer grouping)")&gt;0)*(INDEX('S3 Sector Submissions'!$F$6:$AS$65,0,MATCH($A17,'S3 Sector Submissions'!$F$5:$AS$5,0))&lt;&gt;""),INDEX('S3 Sector Submissions'!$F$6:$AS$65,0,MATCH($A17,'S3 Sector Submissions'!$F$5:$AS$5,0))),3),""))</f>
      </c>
      <c r="M17" s="7">
        <f t="array" ref="M17">IF($A17="","",IFERROR(MIN(IF(('S3 Sector Submissions'!$B$6:$B$65=$C17)*('S3 Sector Submissions'!$BB$6:$BB$65="Y")*(('S3 Sector Submissions'!$BE$6:$BE$65=$E17)+('S3 Sector Submissions'!$BF$6:$BF$65=$E17)+('S3 Sector Submissions'!$BG$6:$BG$65=$E17)+($D17="Sector-wide (no peer grouping)")&gt;0)*(INDEX('S3 Sector Submissions'!$F$6:$AS$65,0,MATCH($A17,'S3 Sector Submissions'!$F$5:$AS$5,0))&lt;&gt;""),INDEX('S3 Sector Submissions'!$F$6:$AS$65,0,MATCH($A17,'S3 Sector Submissions'!$F$5:$AS$5,0)))),""))</f>
      </c>
      <c r="N17" s="7">
        <f t="array" ref="N17">IF($A17="","",IFERROR(MAX(IF(('S3 Sector Submissions'!$B$6:$B$65=$C17)*('S3 Sector Submissions'!$BB$6:$BB$65="Y")*(('S3 Sector Submissions'!$BE$6:$BE$65=$E17)+('S3 Sector Submissions'!$BF$6:$BF$65=$E17)+('S3 Sector Submissions'!$BG$6:$BG$65=$E17)+($D17="Sector-wide (no peer grouping)")&gt;0)*(INDEX('S3 Sector Submissions'!$F$6:$AS$65,0,MATCH($A17,'S3 Sector Submissions'!$F$5:$AS$5,0))&lt;&gt;""),INDEX('S3 Sector Submissions'!$F$6:$AS$65,0,MATCH($A17,'S3 Sector Submissions'!$F$5:$AS$5,0)))),""))</f>
      </c>
      <c r="O17" s="11"/>
      <c r="P17" s="11"/>
      <c r="Q17" s="4"/>
      <c r="R17" s="4"/>
    </row>
    <row r="18">
      <c r="A18" s="11"/>
      <c r="B18" s="4"/>
      <c r="C18" s="4"/>
      <c r="D18" s="11"/>
      <c r="E18" s="4"/>
      <c r="F18" s="18">
        <f>IF($A18="","",SUMPRODUCT(('S3 Sector Submissions'!$B$6:$B$65=$C18)*('S3 Sector Submissions'!$BB$6:$BB$65="Y")*(('S3 Sector Submissions'!$BE$6:$BE$65=$E18)+('S3 Sector Submissions'!$BF$6:$BF$65=$E18)+('S3 Sector Submissions'!$BG$6:$BG$65=$E18)+($D18="Sector-wide (no peer grouping)")&gt;0)*(INDEX('S3 Sector Submissions'!$F$6:$AS$65,0,MATCH($A18,'S3 Sector Submissions'!$F$5:$AS$5,0))&lt;&gt;"")))</f>
      </c>
      <c r="G18" s="18">
        <f>IF($A18="","",SUMPRODUCT(('S3 Sector Submissions'!$B$6:$B$65=$C18)*('S3 Sector Submissions'!$BB$6:$BB$65="N")*(('S3 Sector Submissions'!$BE$6:$BE$65=$E18)+('S3 Sector Submissions'!$BF$6:$BF$65=$E18)+('S3 Sector Submissions'!$BG$6:$BG$65=$E18)+($D18="Sector-wide (no peer grouping)")&gt;0)))</f>
      </c>
      <c r="H18" s="7">
        <f>IF(F18="","",IF(F18&gt;='Start Here'!$B$35,"Y","N"))</f>
      </c>
      <c r="I18" s="7">
        <f>IF(H18="","",IF(H18="Y","Publish peer-group figure","Sector-wide figure only"))</f>
      </c>
      <c r="J18" s="7">
        <f t="array" ref="J18">IF($A18="","",IFERROR(MEDIAN(IF(('S3 Sector Submissions'!$B$6:$B$65=$C18)*('S3 Sector Submissions'!$BB$6:$BB$65="Y")*(('S3 Sector Submissions'!$BE$6:$BE$65=$E18)+('S3 Sector Submissions'!$BF$6:$BF$65=$E18)+('S3 Sector Submissions'!$BG$6:$BG$65=$E18)+($D18="Sector-wide (no peer grouping)")&gt;0)*(INDEX('S3 Sector Submissions'!$F$6:$AS$65,0,MATCH($A18,'S3 Sector Submissions'!$F$5:$AS$5,0))&lt;&gt;""),INDEX('S3 Sector Submissions'!$F$6:$AS$65,0,MATCH($A18,'S3 Sector Submissions'!$F$5:$AS$5,0)))),""))</f>
      </c>
      <c r="K18" s="7">
        <f t="array" ref="K18">IF($A18="","",IFERROR(QUARTILE(IF(('S3 Sector Submissions'!$B$6:$B$65=$C18)*('S3 Sector Submissions'!$BB$6:$BB$65="Y")*(('S3 Sector Submissions'!$BE$6:$BE$65=$E18)+('S3 Sector Submissions'!$BF$6:$BF$65=$E18)+('S3 Sector Submissions'!$BG$6:$BG$65=$E18)+($D18="Sector-wide (no peer grouping)")&gt;0)*(INDEX('S3 Sector Submissions'!$F$6:$AS$65,0,MATCH($A18,'S3 Sector Submissions'!$F$5:$AS$5,0))&lt;&gt;""),INDEX('S3 Sector Submissions'!$F$6:$AS$65,0,MATCH($A18,'S3 Sector Submissions'!$F$5:$AS$5,0))),1),""))</f>
      </c>
      <c r="L18" s="7">
        <f t="array" ref="L18">IF($A18="","",IFERROR(QUARTILE(IF(('S3 Sector Submissions'!$B$6:$B$65=$C18)*('S3 Sector Submissions'!$BB$6:$BB$65="Y")*(('S3 Sector Submissions'!$BE$6:$BE$65=$E18)+('S3 Sector Submissions'!$BF$6:$BF$65=$E18)+('S3 Sector Submissions'!$BG$6:$BG$65=$E18)+($D18="Sector-wide (no peer grouping)")&gt;0)*(INDEX('S3 Sector Submissions'!$F$6:$AS$65,0,MATCH($A18,'S3 Sector Submissions'!$F$5:$AS$5,0))&lt;&gt;""),INDEX('S3 Sector Submissions'!$F$6:$AS$65,0,MATCH($A18,'S3 Sector Submissions'!$F$5:$AS$5,0))),3),""))</f>
      </c>
      <c r="M18" s="7">
        <f t="array" ref="M18">IF($A18="","",IFERROR(MIN(IF(('S3 Sector Submissions'!$B$6:$B$65=$C18)*('S3 Sector Submissions'!$BB$6:$BB$65="Y")*(('S3 Sector Submissions'!$BE$6:$BE$65=$E18)+('S3 Sector Submissions'!$BF$6:$BF$65=$E18)+('S3 Sector Submissions'!$BG$6:$BG$65=$E18)+($D18="Sector-wide (no peer grouping)")&gt;0)*(INDEX('S3 Sector Submissions'!$F$6:$AS$65,0,MATCH($A18,'S3 Sector Submissions'!$F$5:$AS$5,0))&lt;&gt;""),INDEX('S3 Sector Submissions'!$F$6:$AS$65,0,MATCH($A18,'S3 Sector Submissions'!$F$5:$AS$5,0)))),""))</f>
      </c>
      <c r="N18" s="7">
        <f t="array" ref="N18">IF($A18="","",IFERROR(MAX(IF(('S3 Sector Submissions'!$B$6:$B$65=$C18)*('S3 Sector Submissions'!$BB$6:$BB$65="Y")*(('S3 Sector Submissions'!$BE$6:$BE$65=$E18)+('S3 Sector Submissions'!$BF$6:$BF$65=$E18)+('S3 Sector Submissions'!$BG$6:$BG$65=$E18)+($D18="Sector-wide (no peer grouping)")&gt;0)*(INDEX('S3 Sector Submissions'!$F$6:$AS$65,0,MATCH($A18,'S3 Sector Submissions'!$F$5:$AS$5,0))&lt;&gt;""),INDEX('S3 Sector Submissions'!$F$6:$AS$65,0,MATCH($A18,'S3 Sector Submissions'!$F$5:$AS$5,0)))),""))</f>
      </c>
      <c r="O18" s="11"/>
      <c r="P18" s="11"/>
      <c r="Q18" s="4"/>
      <c r="R18" s="4"/>
    </row>
    <row r="19">
      <c r="A19" s="11"/>
      <c r="B19" s="4"/>
      <c r="C19" s="4"/>
      <c r="D19" s="11"/>
      <c r="E19" s="4"/>
      <c r="F19" s="18">
        <f>IF($A19="","",SUMPRODUCT(('S3 Sector Submissions'!$B$6:$B$65=$C19)*('S3 Sector Submissions'!$BB$6:$BB$65="Y")*(('S3 Sector Submissions'!$BE$6:$BE$65=$E19)+('S3 Sector Submissions'!$BF$6:$BF$65=$E19)+('S3 Sector Submissions'!$BG$6:$BG$65=$E19)+($D19="Sector-wide (no peer grouping)")&gt;0)*(INDEX('S3 Sector Submissions'!$F$6:$AS$65,0,MATCH($A19,'S3 Sector Submissions'!$F$5:$AS$5,0))&lt;&gt;"")))</f>
      </c>
      <c r="G19" s="18">
        <f>IF($A19="","",SUMPRODUCT(('S3 Sector Submissions'!$B$6:$B$65=$C19)*('S3 Sector Submissions'!$BB$6:$BB$65="N")*(('S3 Sector Submissions'!$BE$6:$BE$65=$E19)+('S3 Sector Submissions'!$BF$6:$BF$65=$E19)+('S3 Sector Submissions'!$BG$6:$BG$65=$E19)+($D19="Sector-wide (no peer grouping)")&gt;0)))</f>
      </c>
      <c r="H19" s="7">
        <f>IF(F19="","",IF(F19&gt;='Start Here'!$B$35,"Y","N"))</f>
      </c>
      <c r="I19" s="7">
        <f>IF(H19="","",IF(H19="Y","Publish peer-group figure","Sector-wide figure only"))</f>
      </c>
      <c r="J19" s="7">
        <f t="array" ref="J19">IF($A19="","",IFERROR(MEDIAN(IF(('S3 Sector Submissions'!$B$6:$B$65=$C19)*('S3 Sector Submissions'!$BB$6:$BB$65="Y")*(('S3 Sector Submissions'!$BE$6:$BE$65=$E19)+('S3 Sector Submissions'!$BF$6:$BF$65=$E19)+('S3 Sector Submissions'!$BG$6:$BG$65=$E19)+($D19="Sector-wide (no peer grouping)")&gt;0)*(INDEX('S3 Sector Submissions'!$F$6:$AS$65,0,MATCH($A19,'S3 Sector Submissions'!$F$5:$AS$5,0))&lt;&gt;""),INDEX('S3 Sector Submissions'!$F$6:$AS$65,0,MATCH($A19,'S3 Sector Submissions'!$F$5:$AS$5,0)))),""))</f>
      </c>
      <c r="K19" s="7">
        <f t="array" ref="K19">IF($A19="","",IFERROR(QUARTILE(IF(('S3 Sector Submissions'!$B$6:$B$65=$C19)*('S3 Sector Submissions'!$BB$6:$BB$65="Y")*(('S3 Sector Submissions'!$BE$6:$BE$65=$E19)+('S3 Sector Submissions'!$BF$6:$BF$65=$E19)+('S3 Sector Submissions'!$BG$6:$BG$65=$E19)+($D19="Sector-wide (no peer grouping)")&gt;0)*(INDEX('S3 Sector Submissions'!$F$6:$AS$65,0,MATCH($A19,'S3 Sector Submissions'!$F$5:$AS$5,0))&lt;&gt;""),INDEX('S3 Sector Submissions'!$F$6:$AS$65,0,MATCH($A19,'S3 Sector Submissions'!$F$5:$AS$5,0))),1),""))</f>
      </c>
      <c r="L19" s="7">
        <f t="array" ref="L19">IF($A19="","",IFERROR(QUARTILE(IF(('S3 Sector Submissions'!$B$6:$B$65=$C19)*('S3 Sector Submissions'!$BB$6:$BB$65="Y")*(('S3 Sector Submissions'!$BE$6:$BE$65=$E19)+('S3 Sector Submissions'!$BF$6:$BF$65=$E19)+('S3 Sector Submissions'!$BG$6:$BG$65=$E19)+($D19="Sector-wide (no peer grouping)")&gt;0)*(INDEX('S3 Sector Submissions'!$F$6:$AS$65,0,MATCH($A19,'S3 Sector Submissions'!$F$5:$AS$5,0))&lt;&gt;""),INDEX('S3 Sector Submissions'!$F$6:$AS$65,0,MATCH($A19,'S3 Sector Submissions'!$F$5:$AS$5,0))),3),""))</f>
      </c>
      <c r="M19" s="7">
        <f t="array" ref="M19">IF($A19="","",IFERROR(MIN(IF(('S3 Sector Submissions'!$B$6:$B$65=$C19)*('S3 Sector Submissions'!$BB$6:$BB$65="Y")*(('S3 Sector Submissions'!$BE$6:$BE$65=$E19)+('S3 Sector Submissions'!$BF$6:$BF$65=$E19)+('S3 Sector Submissions'!$BG$6:$BG$65=$E19)+($D19="Sector-wide (no peer grouping)")&gt;0)*(INDEX('S3 Sector Submissions'!$F$6:$AS$65,0,MATCH($A19,'S3 Sector Submissions'!$F$5:$AS$5,0))&lt;&gt;""),INDEX('S3 Sector Submissions'!$F$6:$AS$65,0,MATCH($A19,'S3 Sector Submissions'!$F$5:$AS$5,0)))),""))</f>
      </c>
      <c r="N19" s="7">
        <f t="array" ref="N19">IF($A19="","",IFERROR(MAX(IF(('S3 Sector Submissions'!$B$6:$B$65=$C19)*('S3 Sector Submissions'!$BB$6:$BB$65="Y")*(('S3 Sector Submissions'!$BE$6:$BE$65=$E19)+('S3 Sector Submissions'!$BF$6:$BF$65=$E19)+('S3 Sector Submissions'!$BG$6:$BG$65=$E19)+($D19="Sector-wide (no peer grouping)")&gt;0)*(INDEX('S3 Sector Submissions'!$F$6:$AS$65,0,MATCH($A19,'S3 Sector Submissions'!$F$5:$AS$5,0))&lt;&gt;""),INDEX('S3 Sector Submissions'!$F$6:$AS$65,0,MATCH($A19,'S3 Sector Submissions'!$F$5:$AS$5,0)))),""))</f>
      </c>
      <c r="O19" s="11"/>
      <c r="P19" s="11"/>
      <c r="Q19" s="4"/>
      <c r="R19" s="4"/>
    </row>
    <row r="20">
      <c r="A20" s="11"/>
      <c r="B20" s="4"/>
      <c r="C20" s="4"/>
      <c r="D20" s="11"/>
      <c r="E20" s="4"/>
      <c r="F20" s="18">
        <f>IF($A20="","",SUMPRODUCT(('S3 Sector Submissions'!$B$6:$B$65=$C20)*('S3 Sector Submissions'!$BB$6:$BB$65="Y")*(('S3 Sector Submissions'!$BE$6:$BE$65=$E20)+('S3 Sector Submissions'!$BF$6:$BF$65=$E20)+('S3 Sector Submissions'!$BG$6:$BG$65=$E20)+($D20="Sector-wide (no peer grouping)")&gt;0)*(INDEX('S3 Sector Submissions'!$F$6:$AS$65,0,MATCH($A20,'S3 Sector Submissions'!$F$5:$AS$5,0))&lt;&gt;"")))</f>
      </c>
      <c r="G20" s="18">
        <f>IF($A20="","",SUMPRODUCT(('S3 Sector Submissions'!$B$6:$B$65=$C20)*('S3 Sector Submissions'!$BB$6:$BB$65="N")*(('S3 Sector Submissions'!$BE$6:$BE$65=$E20)+('S3 Sector Submissions'!$BF$6:$BF$65=$E20)+('S3 Sector Submissions'!$BG$6:$BG$65=$E20)+($D20="Sector-wide (no peer grouping)")&gt;0)))</f>
      </c>
      <c r="H20" s="7">
        <f>IF(F20="","",IF(F20&gt;='Start Here'!$B$35,"Y","N"))</f>
      </c>
      <c r="I20" s="7">
        <f>IF(H20="","",IF(H20="Y","Publish peer-group figure","Sector-wide figure only"))</f>
      </c>
      <c r="J20" s="7">
        <f t="array" ref="J20">IF($A20="","",IFERROR(MEDIAN(IF(('S3 Sector Submissions'!$B$6:$B$65=$C20)*('S3 Sector Submissions'!$BB$6:$BB$65="Y")*(('S3 Sector Submissions'!$BE$6:$BE$65=$E20)+('S3 Sector Submissions'!$BF$6:$BF$65=$E20)+('S3 Sector Submissions'!$BG$6:$BG$65=$E20)+($D20="Sector-wide (no peer grouping)")&gt;0)*(INDEX('S3 Sector Submissions'!$F$6:$AS$65,0,MATCH($A20,'S3 Sector Submissions'!$F$5:$AS$5,0))&lt;&gt;""),INDEX('S3 Sector Submissions'!$F$6:$AS$65,0,MATCH($A20,'S3 Sector Submissions'!$F$5:$AS$5,0)))),""))</f>
      </c>
      <c r="K20" s="7">
        <f t="array" ref="K20">IF($A20="","",IFERROR(QUARTILE(IF(('S3 Sector Submissions'!$B$6:$B$65=$C20)*('S3 Sector Submissions'!$BB$6:$BB$65="Y")*(('S3 Sector Submissions'!$BE$6:$BE$65=$E20)+('S3 Sector Submissions'!$BF$6:$BF$65=$E20)+('S3 Sector Submissions'!$BG$6:$BG$65=$E20)+($D20="Sector-wide (no peer grouping)")&gt;0)*(INDEX('S3 Sector Submissions'!$F$6:$AS$65,0,MATCH($A20,'S3 Sector Submissions'!$F$5:$AS$5,0))&lt;&gt;""),INDEX('S3 Sector Submissions'!$F$6:$AS$65,0,MATCH($A20,'S3 Sector Submissions'!$F$5:$AS$5,0))),1),""))</f>
      </c>
      <c r="L20" s="7">
        <f t="array" ref="L20">IF($A20="","",IFERROR(QUARTILE(IF(('S3 Sector Submissions'!$B$6:$B$65=$C20)*('S3 Sector Submissions'!$BB$6:$BB$65="Y")*(('S3 Sector Submissions'!$BE$6:$BE$65=$E20)+('S3 Sector Submissions'!$BF$6:$BF$65=$E20)+('S3 Sector Submissions'!$BG$6:$BG$65=$E20)+($D20="Sector-wide (no peer grouping)")&gt;0)*(INDEX('S3 Sector Submissions'!$F$6:$AS$65,0,MATCH($A20,'S3 Sector Submissions'!$F$5:$AS$5,0))&lt;&gt;""),INDEX('S3 Sector Submissions'!$F$6:$AS$65,0,MATCH($A20,'S3 Sector Submissions'!$F$5:$AS$5,0))),3),""))</f>
      </c>
      <c r="M20" s="7">
        <f t="array" ref="M20">IF($A20="","",IFERROR(MIN(IF(('S3 Sector Submissions'!$B$6:$B$65=$C20)*('S3 Sector Submissions'!$BB$6:$BB$65="Y")*(('S3 Sector Submissions'!$BE$6:$BE$65=$E20)+('S3 Sector Submissions'!$BF$6:$BF$65=$E20)+('S3 Sector Submissions'!$BG$6:$BG$65=$E20)+($D20="Sector-wide (no peer grouping)")&gt;0)*(INDEX('S3 Sector Submissions'!$F$6:$AS$65,0,MATCH($A20,'S3 Sector Submissions'!$F$5:$AS$5,0))&lt;&gt;""),INDEX('S3 Sector Submissions'!$F$6:$AS$65,0,MATCH($A20,'S3 Sector Submissions'!$F$5:$AS$5,0)))),""))</f>
      </c>
      <c r="N20" s="7">
        <f t="array" ref="N20">IF($A20="","",IFERROR(MAX(IF(('S3 Sector Submissions'!$B$6:$B$65=$C20)*('S3 Sector Submissions'!$BB$6:$BB$65="Y")*(('S3 Sector Submissions'!$BE$6:$BE$65=$E20)+('S3 Sector Submissions'!$BF$6:$BF$65=$E20)+('S3 Sector Submissions'!$BG$6:$BG$65=$E20)+($D20="Sector-wide (no peer grouping)")&gt;0)*(INDEX('S3 Sector Submissions'!$F$6:$AS$65,0,MATCH($A20,'S3 Sector Submissions'!$F$5:$AS$5,0))&lt;&gt;""),INDEX('S3 Sector Submissions'!$F$6:$AS$65,0,MATCH($A20,'S3 Sector Submissions'!$F$5:$AS$5,0)))),""))</f>
      </c>
      <c r="O20" s="11"/>
      <c r="P20" s="11"/>
      <c r="Q20" s="4"/>
      <c r="R20" s="4"/>
    </row>
    <row r="21">
      <c r="A21" s="11"/>
      <c r="B21" s="4"/>
      <c r="C21" s="4"/>
      <c r="D21" s="11"/>
      <c r="E21" s="4"/>
      <c r="F21" s="18">
        <f>IF($A21="","",SUMPRODUCT(('S3 Sector Submissions'!$B$6:$B$65=$C21)*('S3 Sector Submissions'!$BB$6:$BB$65="Y")*(('S3 Sector Submissions'!$BE$6:$BE$65=$E21)+('S3 Sector Submissions'!$BF$6:$BF$65=$E21)+('S3 Sector Submissions'!$BG$6:$BG$65=$E21)+($D21="Sector-wide (no peer grouping)")&gt;0)*(INDEX('S3 Sector Submissions'!$F$6:$AS$65,0,MATCH($A21,'S3 Sector Submissions'!$F$5:$AS$5,0))&lt;&gt;"")))</f>
      </c>
      <c r="G21" s="18">
        <f>IF($A21="","",SUMPRODUCT(('S3 Sector Submissions'!$B$6:$B$65=$C21)*('S3 Sector Submissions'!$BB$6:$BB$65="N")*(('S3 Sector Submissions'!$BE$6:$BE$65=$E21)+('S3 Sector Submissions'!$BF$6:$BF$65=$E21)+('S3 Sector Submissions'!$BG$6:$BG$65=$E21)+($D21="Sector-wide (no peer grouping)")&gt;0)))</f>
      </c>
      <c r="H21" s="7">
        <f>IF(F21="","",IF(F21&gt;='Start Here'!$B$35,"Y","N"))</f>
      </c>
      <c r="I21" s="7">
        <f>IF(H21="","",IF(H21="Y","Publish peer-group figure","Sector-wide figure only"))</f>
      </c>
      <c r="J21" s="7">
        <f t="array" ref="J21">IF($A21="","",IFERROR(MEDIAN(IF(('S3 Sector Submissions'!$B$6:$B$65=$C21)*('S3 Sector Submissions'!$BB$6:$BB$65="Y")*(('S3 Sector Submissions'!$BE$6:$BE$65=$E21)+('S3 Sector Submissions'!$BF$6:$BF$65=$E21)+('S3 Sector Submissions'!$BG$6:$BG$65=$E21)+($D21="Sector-wide (no peer grouping)")&gt;0)*(INDEX('S3 Sector Submissions'!$F$6:$AS$65,0,MATCH($A21,'S3 Sector Submissions'!$F$5:$AS$5,0))&lt;&gt;""),INDEX('S3 Sector Submissions'!$F$6:$AS$65,0,MATCH($A21,'S3 Sector Submissions'!$F$5:$AS$5,0)))),""))</f>
      </c>
      <c r="K21" s="7">
        <f t="array" ref="K21">IF($A21="","",IFERROR(QUARTILE(IF(('S3 Sector Submissions'!$B$6:$B$65=$C21)*('S3 Sector Submissions'!$BB$6:$BB$65="Y")*(('S3 Sector Submissions'!$BE$6:$BE$65=$E21)+('S3 Sector Submissions'!$BF$6:$BF$65=$E21)+('S3 Sector Submissions'!$BG$6:$BG$65=$E21)+($D21="Sector-wide (no peer grouping)")&gt;0)*(INDEX('S3 Sector Submissions'!$F$6:$AS$65,0,MATCH($A21,'S3 Sector Submissions'!$F$5:$AS$5,0))&lt;&gt;""),INDEX('S3 Sector Submissions'!$F$6:$AS$65,0,MATCH($A21,'S3 Sector Submissions'!$F$5:$AS$5,0))),1),""))</f>
      </c>
      <c r="L21" s="7">
        <f t="array" ref="L21">IF($A21="","",IFERROR(QUARTILE(IF(('S3 Sector Submissions'!$B$6:$B$65=$C21)*('S3 Sector Submissions'!$BB$6:$BB$65="Y")*(('S3 Sector Submissions'!$BE$6:$BE$65=$E21)+('S3 Sector Submissions'!$BF$6:$BF$65=$E21)+('S3 Sector Submissions'!$BG$6:$BG$65=$E21)+($D21="Sector-wide (no peer grouping)")&gt;0)*(INDEX('S3 Sector Submissions'!$F$6:$AS$65,0,MATCH($A21,'S3 Sector Submissions'!$F$5:$AS$5,0))&lt;&gt;""),INDEX('S3 Sector Submissions'!$F$6:$AS$65,0,MATCH($A21,'S3 Sector Submissions'!$F$5:$AS$5,0))),3),""))</f>
      </c>
      <c r="M21" s="7">
        <f t="array" ref="M21">IF($A21="","",IFERROR(MIN(IF(('S3 Sector Submissions'!$B$6:$B$65=$C21)*('S3 Sector Submissions'!$BB$6:$BB$65="Y")*(('S3 Sector Submissions'!$BE$6:$BE$65=$E21)+('S3 Sector Submissions'!$BF$6:$BF$65=$E21)+('S3 Sector Submissions'!$BG$6:$BG$65=$E21)+($D21="Sector-wide (no peer grouping)")&gt;0)*(INDEX('S3 Sector Submissions'!$F$6:$AS$65,0,MATCH($A21,'S3 Sector Submissions'!$F$5:$AS$5,0))&lt;&gt;""),INDEX('S3 Sector Submissions'!$F$6:$AS$65,0,MATCH($A21,'S3 Sector Submissions'!$F$5:$AS$5,0)))),""))</f>
      </c>
      <c r="N21" s="7">
        <f t="array" ref="N21">IF($A21="","",IFERROR(MAX(IF(('S3 Sector Submissions'!$B$6:$B$65=$C21)*('S3 Sector Submissions'!$BB$6:$BB$65="Y")*(('S3 Sector Submissions'!$BE$6:$BE$65=$E21)+('S3 Sector Submissions'!$BF$6:$BF$65=$E21)+('S3 Sector Submissions'!$BG$6:$BG$65=$E21)+($D21="Sector-wide (no peer grouping)")&gt;0)*(INDEX('S3 Sector Submissions'!$F$6:$AS$65,0,MATCH($A21,'S3 Sector Submissions'!$F$5:$AS$5,0))&lt;&gt;""),INDEX('S3 Sector Submissions'!$F$6:$AS$65,0,MATCH($A21,'S3 Sector Submissions'!$F$5:$AS$5,0)))),""))</f>
      </c>
      <c r="O21" s="11"/>
      <c r="P21" s="11"/>
      <c r="Q21" s="4"/>
      <c r="R21" s="4"/>
    </row>
    <row r="22">
      <c r="A22" s="11"/>
      <c r="B22" s="4"/>
      <c r="C22" s="4"/>
      <c r="D22" s="11"/>
      <c r="E22" s="4"/>
      <c r="F22" s="18">
        <f>IF($A22="","",SUMPRODUCT(('S3 Sector Submissions'!$B$6:$B$65=$C22)*('S3 Sector Submissions'!$BB$6:$BB$65="Y")*(('S3 Sector Submissions'!$BE$6:$BE$65=$E22)+('S3 Sector Submissions'!$BF$6:$BF$65=$E22)+('S3 Sector Submissions'!$BG$6:$BG$65=$E22)+($D22="Sector-wide (no peer grouping)")&gt;0)*(INDEX('S3 Sector Submissions'!$F$6:$AS$65,0,MATCH($A22,'S3 Sector Submissions'!$F$5:$AS$5,0))&lt;&gt;"")))</f>
      </c>
      <c r="G22" s="18">
        <f>IF($A22="","",SUMPRODUCT(('S3 Sector Submissions'!$B$6:$B$65=$C22)*('S3 Sector Submissions'!$BB$6:$BB$65="N")*(('S3 Sector Submissions'!$BE$6:$BE$65=$E22)+('S3 Sector Submissions'!$BF$6:$BF$65=$E22)+('S3 Sector Submissions'!$BG$6:$BG$65=$E22)+($D22="Sector-wide (no peer grouping)")&gt;0)))</f>
      </c>
      <c r="H22" s="7">
        <f>IF(F22="","",IF(F22&gt;='Start Here'!$B$35,"Y","N"))</f>
      </c>
      <c r="I22" s="7">
        <f>IF(H22="","",IF(H22="Y","Publish peer-group figure","Sector-wide figure only"))</f>
      </c>
      <c r="J22" s="7">
        <f t="array" ref="J22">IF($A22="","",IFERROR(MEDIAN(IF(('S3 Sector Submissions'!$B$6:$B$65=$C22)*('S3 Sector Submissions'!$BB$6:$BB$65="Y")*(('S3 Sector Submissions'!$BE$6:$BE$65=$E22)+('S3 Sector Submissions'!$BF$6:$BF$65=$E22)+('S3 Sector Submissions'!$BG$6:$BG$65=$E22)+($D22="Sector-wide (no peer grouping)")&gt;0)*(INDEX('S3 Sector Submissions'!$F$6:$AS$65,0,MATCH($A22,'S3 Sector Submissions'!$F$5:$AS$5,0))&lt;&gt;""),INDEX('S3 Sector Submissions'!$F$6:$AS$65,0,MATCH($A22,'S3 Sector Submissions'!$F$5:$AS$5,0)))),""))</f>
      </c>
      <c r="K22" s="7">
        <f t="array" ref="K22">IF($A22="","",IFERROR(QUARTILE(IF(('S3 Sector Submissions'!$B$6:$B$65=$C22)*('S3 Sector Submissions'!$BB$6:$BB$65="Y")*(('S3 Sector Submissions'!$BE$6:$BE$65=$E22)+('S3 Sector Submissions'!$BF$6:$BF$65=$E22)+('S3 Sector Submissions'!$BG$6:$BG$65=$E22)+($D22="Sector-wide (no peer grouping)")&gt;0)*(INDEX('S3 Sector Submissions'!$F$6:$AS$65,0,MATCH($A22,'S3 Sector Submissions'!$F$5:$AS$5,0))&lt;&gt;""),INDEX('S3 Sector Submissions'!$F$6:$AS$65,0,MATCH($A22,'S3 Sector Submissions'!$F$5:$AS$5,0))),1),""))</f>
      </c>
      <c r="L22" s="7">
        <f t="array" ref="L22">IF($A22="","",IFERROR(QUARTILE(IF(('S3 Sector Submissions'!$B$6:$B$65=$C22)*('S3 Sector Submissions'!$BB$6:$BB$65="Y")*(('S3 Sector Submissions'!$BE$6:$BE$65=$E22)+('S3 Sector Submissions'!$BF$6:$BF$65=$E22)+('S3 Sector Submissions'!$BG$6:$BG$65=$E22)+($D22="Sector-wide (no peer grouping)")&gt;0)*(INDEX('S3 Sector Submissions'!$F$6:$AS$65,0,MATCH($A22,'S3 Sector Submissions'!$F$5:$AS$5,0))&lt;&gt;""),INDEX('S3 Sector Submissions'!$F$6:$AS$65,0,MATCH($A22,'S3 Sector Submissions'!$F$5:$AS$5,0))),3),""))</f>
      </c>
      <c r="M22" s="7">
        <f t="array" ref="M22">IF($A22="","",IFERROR(MIN(IF(('S3 Sector Submissions'!$B$6:$B$65=$C22)*('S3 Sector Submissions'!$BB$6:$BB$65="Y")*(('S3 Sector Submissions'!$BE$6:$BE$65=$E22)+('S3 Sector Submissions'!$BF$6:$BF$65=$E22)+('S3 Sector Submissions'!$BG$6:$BG$65=$E22)+($D22="Sector-wide (no peer grouping)")&gt;0)*(INDEX('S3 Sector Submissions'!$F$6:$AS$65,0,MATCH($A22,'S3 Sector Submissions'!$F$5:$AS$5,0))&lt;&gt;""),INDEX('S3 Sector Submissions'!$F$6:$AS$65,0,MATCH($A22,'S3 Sector Submissions'!$F$5:$AS$5,0)))),""))</f>
      </c>
      <c r="N22" s="7">
        <f t="array" ref="N22">IF($A22="","",IFERROR(MAX(IF(('S3 Sector Submissions'!$B$6:$B$65=$C22)*('S3 Sector Submissions'!$BB$6:$BB$65="Y")*(('S3 Sector Submissions'!$BE$6:$BE$65=$E22)+('S3 Sector Submissions'!$BF$6:$BF$65=$E22)+('S3 Sector Submissions'!$BG$6:$BG$65=$E22)+($D22="Sector-wide (no peer grouping)")&gt;0)*(INDEX('S3 Sector Submissions'!$F$6:$AS$65,0,MATCH($A22,'S3 Sector Submissions'!$F$5:$AS$5,0))&lt;&gt;""),INDEX('S3 Sector Submissions'!$F$6:$AS$65,0,MATCH($A22,'S3 Sector Submissions'!$F$5:$AS$5,0)))),""))</f>
      </c>
      <c r="O22" s="11"/>
      <c r="P22" s="11"/>
      <c r="Q22" s="4"/>
      <c r="R22" s="4"/>
    </row>
    <row r="23">
      <c r="A23" s="11"/>
      <c r="B23" s="4"/>
      <c r="C23" s="4"/>
      <c r="D23" s="11"/>
      <c r="E23" s="4"/>
      <c r="F23" s="18">
        <f>IF($A23="","",SUMPRODUCT(('S3 Sector Submissions'!$B$6:$B$65=$C23)*('S3 Sector Submissions'!$BB$6:$BB$65="Y")*(('S3 Sector Submissions'!$BE$6:$BE$65=$E23)+('S3 Sector Submissions'!$BF$6:$BF$65=$E23)+('S3 Sector Submissions'!$BG$6:$BG$65=$E23)+($D23="Sector-wide (no peer grouping)")&gt;0)*(INDEX('S3 Sector Submissions'!$F$6:$AS$65,0,MATCH($A23,'S3 Sector Submissions'!$F$5:$AS$5,0))&lt;&gt;"")))</f>
      </c>
      <c r="G23" s="18">
        <f>IF($A23="","",SUMPRODUCT(('S3 Sector Submissions'!$B$6:$B$65=$C23)*('S3 Sector Submissions'!$BB$6:$BB$65="N")*(('S3 Sector Submissions'!$BE$6:$BE$65=$E23)+('S3 Sector Submissions'!$BF$6:$BF$65=$E23)+('S3 Sector Submissions'!$BG$6:$BG$65=$E23)+($D23="Sector-wide (no peer grouping)")&gt;0)))</f>
      </c>
      <c r="H23" s="7">
        <f>IF(F23="","",IF(F23&gt;='Start Here'!$B$35,"Y","N"))</f>
      </c>
      <c r="I23" s="7">
        <f>IF(H23="","",IF(H23="Y","Publish peer-group figure","Sector-wide figure only"))</f>
      </c>
      <c r="J23" s="7">
        <f t="array" ref="J23">IF($A23="","",IFERROR(MEDIAN(IF(('S3 Sector Submissions'!$B$6:$B$65=$C23)*('S3 Sector Submissions'!$BB$6:$BB$65="Y")*(('S3 Sector Submissions'!$BE$6:$BE$65=$E23)+('S3 Sector Submissions'!$BF$6:$BF$65=$E23)+('S3 Sector Submissions'!$BG$6:$BG$65=$E23)+($D23="Sector-wide (no peer grouping)")&gt;0)*(INDEX('S3 Sector Submissions'!$F$6:$AS$65,0,MATCH($A23,'S3 Sector Submissions'!$F$5:$AS$5,0))&lt;&gt;""),INDEX('S3 Sector Submissions'!$F$6:$AS$65,0,MATCH($A23,'S3 Sector Submissions'!$F$5:$AS$5,0)))),""))</f>
      </c>
      <c r="K23" s="7">
        <f t="array" ref="K23">IF($A23="","",IFERROR(QUARTILE(IF(('S3 Sector Submissions'!$B$6:$B$65=$C23)*('S3 Sector Submissions'!$BB$6:$BB$65="Y")*(('S3 Sector Submissions'!$BE$6:$BE$65=$E23)+('S3 Sector Submissions'!$BF$6:$BF$65=$E23)+('S3 Sector Submissions'!$BG$6:$BG$65=$E23)+($D23="Sector-wide (no peer grouping)")&gt;0)*(INDEX('S3 Sector Submissions'!$F$6:$AS$65,0,MATCH($A23,'S3 Sector Submissions'!$F$5:$AS$5,0))&lt;&gt;""),INDEX('S3 Sector Submissions'!$F$6:$AS$65,0,MATCH($A23,'S3 Sector Submissions'!$F$5:$AS$5,0))),1),""))</f>
      </c>
      <c r="L23" s="7">
        <f t="array" ref="L23">IF($A23="","",IFERROR(QUARTILE(IF(('S3 Sector Submissions'!$B$6:$B$65=$C23)*('S3 Sector Submissions'!$BB$6:$BB$65="Y")*(('S3 Sector Submissions'!$BE$6:$BE$65=$E23)+('S3 Sector Submissions'!$BF$6:$BF$65=$E23)+('S3 Sector Submissions'!$BG$6:$BG$65=$E23)+($D23="Sector-wide (no peer grouping)")&gt;0)*(INDEX('S3 Sector Submissions'!$F$6:$AS$65,0,MATCH($A23,'S3 Sector Submissions'!$F$5:$AS$5,0))&lt;&gt;""),INDEX('S3 Sector Submissions'!$F$6:$AS$65,0,MATCH($A23,'S3 Sector Submissions'!$F$5:$AS$5,0))),3),""))</f>
      </c>
      <c r="M23" s="7">
        <f t="array" ref="M23">IF($A23="","",IFERROR(MIN(IF(('S3 Sector Submissions'!$B$6:$B$65=$C23)*('S3 Sector Submissions'!$BB$6:$BB$65="Y")*(('S3 Sector Submissions'!$BE$6:$BE$65=$E23)+('S3 Sector Submissions'!$BF$6:$BF$65=$E23)+('S3 Sector Submissions'!$BG$6:$BG$65=$E23)+($D23="Sector-wide (no peer grouping)")&gt;0)*(INDEX('S3 Sector Submissions'!$F$6:$AS$65,0,MATCH($A23,'S3 Sector Submissions'!$F$5:$AS$5,0))&lt;&gt;""),INDEX('S3 Sector Submissions'!$F$6:$AS$65,0,MATCH($A23,'S3 Sector Submissions'!$F$5:$AS$5,0)))),""))</f>
      </c>
      <c r="N23" s="7">
        <f t="array" ref="N23">IF($A23="","",IFERROR(MAX(IF(('S3 Sector Submissions'!$B$6:$B$65=$C23)*('S3 Sector Submissions'!$BB$6:$BB$65="Y")*(('S3 Sector Submissions'!$BE$6:$BE$65=$E23)+('S3 Sector Submissions'!$BF$6:$BF$65=$E23)+('S3 Sector Submissions'!$BG$6:$BG$65=$E23)+($D23="Sector-wide (no peer grouping)")&gt;0)*(INDEX('S3 Sector Submissions'!$F$6:$AS$65,0,MATCH($A23,'S3 Sector Submissions'!$F$5:$AS$5,0))&lt;&gt;""),INDEX('S3 Sector Submissions'!$F$6:$AS$65,0,MATCH($A23,'S3 Sector Submissions'!$F$5:$AS$5,0)))),""))</f>
      </c>
      <c r="O23" s="11"/>
      <c r="P23" s="11"/>
      <c r="Q23" s="4"/>
      <c r="R23" s="4"/>
    </row>
    <row r="24">
      <c r="A24" s="11"/>
      <c r="B24" s="4"/>
      <c r="C24" s="4"/>
      <c r="D24" s="11"/>
      <c r="E24" s="4"/>
      <c r="F24" s="18">
        <f>IF($A24="","",SUMPRODUCT(('S3 Sector Submissions'!$B$6:$B$65=$C24)*('S3 Sector Submissions'!$BB$6:$BB$65="Y")*(('S3 Sector Submissions'!$BE$6:$BE$65=$E24)+('S3 Sector Submissions'!$BF$6:$BF$65=$E24)+('S3 Sector Submissions'!$BG$6:$BG$65=$E24)+($D24="Sector-wide (no peer grouping)")&gt;0)*(INDEX('S3 Sector Submissions'!$F$6:$AS$65,0,MATCH($A24,'S3 Sector Submissions'!$F$5:$AS$5,0))&lt;&gt;"")))</f>
      </c>
      <c r="G24" s="18">
        <f>IF($A24="","",SUMPRODUCT(('S3 Sector Submissions'!$B$6:$B$65=$C24)*('S3 Sector Submissions'!$BB$6:$BB$65="N")*(('S3 Sector Submissions'!$BE$6:$BE$65=$E24)+('S3 Sector Submissions'!$BF$6:$BF$65=$E24)+('S3 Sector Submissions'!$BG$6:$BG$65=$E24)+($D24="Sector-wide (no peer grouping)")&gt;0)))</f>
      </c>
      <c r="H24" s="7">
        <f>IF(F24="","",IF(F24&gt;='Start Here'!$B$35,"Y","N"))</f>
      </c>
      <c r="I24" s="7">
        <f>IF(H24="","",IF(H24="Y","Publish peer-group figure","Sector-wide figure only"))</f>
      </c>
      <c r="J24" s="7">
        <f t="array" ref="J24">IF($A24="","",IFERROR(MEDIAN(IF(('S3 Sector Submissions'!$B$6:$B$65=$C24)*('S3 Sector Submissions'!$BB$6:$BB$65="Y")*(('S3 Sector Submissions'!$BE$6:$BE$65=$E24)+('S3 Sector Submissions'!$BF$6:$BF$65=$E24)+('S3 Sector Submissions'!$BG$6:$BG$65=$E24)+($D24="Sector-wide (no peer grouping)")&gt;0)*(INDEX('S3 Sector Submissions'!$F$6:$AS$65,0,MATCH($A24,'S3 Sector Submissions'!$F$5:$AS$5,0))&lt;&gt;""),INDEX('S3 Sector Submissions'!$F$6:$AS$65,0,MATCH($A24,'S3 Sector Submissions'!$F$5:$AS$5,0)))),""))</f>
      </c>
      <c r="K24" s="7">
        <f t="array" ref="K24">IF($A24="","",IFERROR(QUARTILE(IF(('S3 Sector Submissions'!$B$6:$B$65=$C24)*('S3 Sector Submissions'!$BB$6:$BB$65="Y")*(('S3 Sector Submissions'!$BE$6:$BE$65=$E24)+('S3 Sector Submissions'!$BF$6:$BF$65=$E24)+('S3 Sector Submissions'!$BG$6:$BG$65=$E24)+($D24="Sector-wide (no peer grouping)")&gt;0)*(INDEX('S3 Sector Submissions'!$F$6:$AS$65,0,MATCH($A24,'S3 Sector Submissions'!$F$5:$AS$5,0))&lt;&gt;""),INDEX('S3 Sector Submissions'!$F$6:$AS$65,0,MATCH($A24,'S3 Sector Submissions'!$F$5:$AS$5,0))),1),""))</f>
      </c>
      <c r="L24" s="7">
        <f t="array" ref="L24">IF($A24="","",IFERROR(QUARTILE(IF(('S3 Sector Submissions'!$B$6:$B$65=$C24)*('S3 Sector Submissions'!$BB$6:$BB$65="Y")*(('S3 Sector Submissions'!$BE$6:$BE$65=$E24)+('S3 Sector Submissions'!$BF$6:$BF$65=$E24)+('S3 Sector Submissions'!$BG$6:$BG$65=$E24)+($D24="Sector-wide (no peer grouping)")&gt;0)*(INDEX('S3 Sector Submissions'!$F$6:$AS$65,0,MATCH($A24,'S3 Sector Submissions'!$F$5:$AS$5,0))&lt;&gt;""),INDEX('S3 Sector Submissions'!$F$6:$AS$65,0,MATCH($A24,'S3 Sector Submissions'!$F$5:$AS$5,0))),3),""))</f>
      </c>
      <c r="M24" s="7">
        <f t="array" ref="M24">IF($A24="","",IFERROR(MIN(IF(('S3 Sector Submissions'!$B$6:$B$65=$C24)*('S3 Sector Submissions'!$BB$6:$BB$65="Y")*(('S3 Sector Submissions'!$BE$6:$BE$65=$E24)+('S3 Sector Submissions'!$BF$6:$BF$65=$E24)+('S3 Sector Submissions'!$BG$6:$BG$65=$E24)+($D24="Sector-wide (no peer grouping)")&gt;0)*(INDEX('S3 Sector Submissions'!$F$6:$AS$65,0,MATCH($A24,'S3 Sector Submissions'!$F$5:$AS$5,0))&lt;&gt;""),INDEX('S3 Sector Submissions'!$F$6:$AS$65,0,MATCH($A24,'S3 Sector Submissions'!$F$5:$AS$5,0)))),""))</f>
      </c>
      <c r="N24" s="7">
        <f t="array" ref="N24">IF($A24="","",IFERROR(MAX(IF(('S3 Sector Submissions'!$B$6:$B$65=$C24)*('S3 Sector Submissions'!$BB$6:$BB$65="Y")*(('S3 Sector Submissions'!$BE$6:$BE$65=$E24)+('S3 Sector Submissions'!$BF$6:$BF$65=$E24)+('S3 Sector Submissions'!$BG$6:$BG$65=$E24)+($D24="Sector-wide (no peer grouping)")&gt;0)*(INDEX('S3 Sector Submissions'!$F$6:$AS$65,0,MATCH($A24,'S3 Sector Submissions'!$F$5:$AS$5,0))&lt;&gt;""),INDEX('S3 Sector Submissions'!$F$6:$AS$65,0,MATCH($A24,'S3 Sector Submissions'!$F$5:$AS$5,0)))),""))</f>
      </c>
      <c r="O24" s="11"/>
      <c r="P24" s="11"/>
      <c r="Q24" s="4"/>
      <c r="R24" s="4"/>
    </row>
    <row r="25">
      <c r="A25" s="11"/>
      <c r="B25" s="4"/>
      <c r="C25" s="4"/>
      <c r="D25" s="11"/>
      <c r="E25" s="4"/>
      <c r="F25" s="18">
        <f>IF($A25="","",SUMPRODUCT(('S3 Sector Submissions'!$B$6:$B$65=$C25)*('S3 Sector Submissions'!$BB$6:$BB$65="Y")*(('S3 Sector Submissions'!$BE$6:$BE$65=$E25)+('S3 Sector Submissions'!$BF$6:$BF$65=$E25)+('S3 Sector Submissions'!$BG$6:$BG$65=$E25)+($D25="Sector-wide (no peer grouping)")&gt;0)*(INDEX('S3 Sector Submissions'!$F$6:$AS$65,0,MATCH($A25,'S3 Sector Submissions'!$F$5:$AS$5,0))&lt;&gt;"")))</f>
      </c>
      <c r="G25" s="18">
        <f>IF($A25="","",SUMPRODUCT(('S3 Sector Submissions'!$B$6:$B$65=$C25)*('S3 Sector Submissions'!$BB$6:$BB$65="N")*(('S3 Sector Submissions'!$BE$6:$BE$65=$E25)+('S3 Sector Submissions'!$BF$6:$BF$65=$E25)+('S3 Sector Submissions'!$BG$6:$BG$65=$E25)+($D25="Sector-wide (no peer grouping)")&gt;0)))</f>
      </c>
      <c r="H25" s="7">
        <f>IF(F25="","",IF(F25&gt;='Start Here'!$B$35,"Y","N"))</f>
      </c>
      <c r="I25" s="7">
        <f>IF(H25="","",IF(H25="Y","Publish peer-group figure","Sector-wide figure only"))</f>
      </c>
      <c r="J25" s="7">
        <f t="array" ref="J25">IF($A25="","",IFERROR(MEDIAN(IF(('S3 Sector Submissions'!$B$6:$B$65=$C25)*('S3 Sector Submissions'!$BB$6:$BB$65="Y")*(('S3 Sector Submissions'!$BE$6:$BE$65=$E25)+('S3 Sector Submissions'!$BF$6:$BF$65=$E25)+('S3 Sector Submissions'!$BG$6:$BG$65=$E25)+($D25="Sector-wide (no peer grouping)")&gt;0)*(INDEX('S3 Sector Submissions'!$F$6:$AS$65,0,MATCH($A25,'S3 Sector Submissions'!$F$5:$AS$5,0))&lt;&gt;""),INDEX('S3 Sector Submissions'!$F$6:$AS$65,0,MATCH($A25,'S3 Sector Submissions'!$F$5:$AS$5,0)))),""))</f>
      </c>
      <c r="K25" s="7">
        <f t="array" ref="K25">IF($A25="","",IFERROR(QUARTILE(IF(('S3 Sector Submissions'!$B$6:$B$65=$C25)*('S3 Sector Submissions'!$BB$6:$BB$65="Y")*(('S3 Sector Submissions'!$BE$6:$BE$65=$E25)+('S3 Sector Submissions'!$BF$6:$BF$65=$E25)+('S3 Sector Submissions'!$BG$6:$BG$65=$E25)+($D25="Sector-wide (no peer grouping)")&gt;0)*(INDEX('S3 Sector Submissions'!$F$6:$AS$65,0,MATCH($A25,'S3 Sector Submissions'!$F$5:$AS$5,0))&lt;&gt;""),INDEX('S3 Sector Submissions'!$F$6:$AS$65,0,MATCH($A25,'S3 Sector Submissions'!$F$5:$AS$5,0))),1),""))</f>
      </c>
      <c r="L25" s="7">
        <f t="array" ref="L25">IF($A25="","",IFERROR(QUARTILE(IF(('S3 Sector Submissions'!$B$6:$B$65=$C25)*('S3 Sector Submissions'!$BB$6:$BB$65="Y")*(('S3 Sector Submissions'!$BE$6:$BE$65=$E25)+('S3 Sector Submissions'!$BF$6:$BF$65=$E25)+('S3 Sector Submissions'!$BG$6:$BG$65=$E25)+($D25="Sector-wide (no peer grouping)")&gt;0)*(INDEX('S3 Sector Submissions'!$F$6:$AS$65,0,MATCH($A25,'S3 Sector Submissions'!$F$5:$AS$5,0))&lt;&gt;""),INDEX('S3 Sector Submissions'!$F$6:$AS$65,0,MATCH($A25,'S3 Sector Submissions'!$F$5:$AS$5,0))),3),""))</f>
      </c>
      <c r="M25" s="7">
        <f t="array" ref="M25">IF($A25="","",IFERROR(MIN(IF(('S3 Sector Submissions'!$B$6:$B$65=$C25)*('S3 Sector Submissions'!$BB$6:$BB$65="Y")*(('S3 Sector Submissions'!$BE$6:$BE$65=$E25)+('S3 Sector Submissions'!$BF$6:$BF$65=$E25)+('S3 Sector Submissions'!$BG$6:$BG$65=$E25)+($D25="Sector-wide (no peer grouping)")&gt;0)*(INDEX('S3 Sector Submissions'!$F$6:$AS$65,0,MATCH($A25,'S3 Sector Submissions'!$F$5:$AS$5,0))&lt;&gt;""),INDEX('S3 Sector Submissions'!$F$6:$AS$65,0,MATCH($A25,'S3 Sector Submissions'!$F$5:$AS$5,0)))),""))</f>
      </c>
      <c r="N25" s="7">
        <f t="array" ref="N25">IF($A25="","",IFERROR(MAX(IF(('S3 Sector Submissions'!$B$6:$B$65=$C25)*('S3 Sector Submissions'!$BB$6:$BB$65="Y")*(('S3 Sector Submissions'!$BE$6:$BE$65=$E25)+('S3 Sector Submissions'!$BF$6:$BF$65=$E25)+('S3 Sector Submissions'!$BG$6:$BG$65=$E25)+($D25="Sector-wide (no peer grouping)")&gt;0)*(INDEX('S3 Sector Submissions'!$F$6:$AS$65,0,MATCH($A25,'S3 Sector Submissions'!$F$5:$AS$5,0))&lt;&gt;""),INDEX('S3 Sector Submissions'!$F$6:$AS$65,0,MATCH($A25,'S3 Sector Submissions'!$F$5:$AS$5,0)))),""))</f>
      </c>
      <c r="O25" s="11"/>
      <c r="P25" s="11"/>
      <c r="Q25" s="4"/>
      <c r="R25" s="4"/>
    </row>
    <row r="26">
      <c r="A26" s="11"/>
      <c r="B26" s="4"/>
      <c r="C26" s="4"/>
      <c r="D26" s="11"/>
      <c r="E26" s="4"/>
      <c r="F26" s="18">
        <f>IF($A26="","",SUMPRODUCT(('S3 Sector Submissions'!$B$6:$B$65=$C26)*('S3 Sector Submissions'!$BB$6:$BB$65="Y")*(('S3 Sector Submissions'!$BE$6:$BE$65=$E26)+('S3 Sector Submissions'!$BF$6:$BF$65=$E26)+('S3 Sector Submissions'!$BG$6:$BG$65=$E26)+($D26="Sector-wide (no peer grouping)")&gt;0)*(INDEX('S3 Sector Submissions'!$F$6:$AS$65,0,MATCH($A26,'S3 Sector Submissions'!$F$5:$AS$5,0))&lt;&gt;"")))</f>
      </c>
      <c r="G26" s="18">
        <f>IF($A26="","",SUMPRODUCT(('S3 Sector Submissions'!$B$6:$B$65=$C26)*('S3 Sector Submissions'!$BB$6:$BB$65="N")*(('S3 Sector Submissions'!$BE$6:$BE$65=$E26)+('S3 Sector Submissions'!$BF$6:$BF$65=$E26)+('S3 Sector Submissions'!$BG$6:$BG$65=$E26)+($D26="Sector-wide (no peer grouping)")&gt;0)))</f>
      </c>
      <c r="H26" s="7">
        <f>IF(F26="","",IF(F26&gt;='Start Here'!$B$35,"Y","N"))</f>
      </c>
      <c r="I26" s="7">
        <f>IF(H26="","",IF(H26="Y","Publish peer-group figure","Sector-wide figure only"))</f>
      </c>
      <c r="J26" s="7">
        <f t="array" ref="J26">IF($A26="","",IFERROR(MEDIAN(IF(('S3 Sector Submissions'!$B$6:$B$65=$C26)*('S3 Sector Submissions'!$BB$6:$BB$65="Y")*(('S3 Sector Submissions'!$BE$6:$BE$65=$E26)+('S3 Sector Submissions'!$BF$6:$BF$65=$E26)+('S3 Sector Submissions'!$BG$6:$BG$65=$E26)+($D26="Sector-wide (no peer grouping)")&gt;0)*(INDEX('S3 Sector Submissions'!$F$6:$AS$65,0,MATCH($A26,'S3 Sector Submissions'!$F$5:$AS$5,0))&lt;&gt;""),INDEX('S3 Sector Submissions'!$F$6:$AS$65,0,MATCH($A26,'S3 Sector Submissions'!$F$5:$AS$5,0)))),""))</f>
      </c>
      <c r="K26" s="7">
        <f t="array" ref="K26">IF($A26="","",IFERROR(QUARTILE(IF(('S3 Sector Submissions'!$B$6:$B$65=$C26)*('S3 Sector Submissions'!$BB$6:$BB$65="Y")*(('S3 Sector Submissions'!$BE$6:$BE$65=$E26)+('S3 Sector Submissions'!$BF$6:$BF$65=$E26)+('S3 Sector Submissions'!$BG$6:$BG$65=$E26)+($D26="Sector-wide (no peer grouping)")&gt;0)*(INDEX('S3 Sector Submissions'!$F$6:$AS$65,0,MATCH($A26,'S3 Sector Submissions'!$F$5:$AS$5,0))&lt;&gt;""),INDEX('S3 Sector Submissions'!$F$6:$AS$65,0,MATCH($A26,'S3 Sector Submissions'!$F$5:$AS$5,0))),1),""))</f>
      </c>
      <c r="L26" s="7">
        <f t="array" ref="L26">IF($A26="","",IFERROR(QUARTILE(IF(('S3 Sector Submissions'!$B$6:$B$65=$C26)*('S3 Sector Submissions'!$BB$6:$BB$65="Y")*(('S3 Sector Submissions'!$BE$6:$BE$65=$E26)+('S3 Sector Submissions'!$BF$6:$BF$65=$E26)+('S3 Sector Submissions'!$BG$6:$BG$65=$E26)+($D26="Sector-wide (no peer grouping)")&gt;0)*(INDEX('S3 Sector Submissions'!$F$6:$AS$65,0,MATCH($A26,'S3 Sector Submissions'!$F$5:$AS$5,0))&lt;&gt;""),INDEX('S3 Sector Submissions'!$F$6:$AS$65,0,MATCH($A26,'S3 Sector Submissions'!$F$5:$AS$5,0))),3),""))</f>
      </c>
      <c r="M26" s="7">
        <f t="array" ref="M26">IF($A26="","",IFERROR(MIN(IF(('S3 Sector Submissions'!$B$6:$B$65=$C26)*('S3 Sector Submissions'!$BB$6:$BB$65="Y")*(('S3 Sector Submissions'!$BE$6:$BE$65=$E26)+('S3 Sector Submissions'!$BF$6:$BF$65=$E26)+('S3 Sector Submissions'!$BG$6:$BG$65=$E26)+($D26="Sector-wide (no peer grouping)")&gt;0)*(INDEX('S3 Sector Submissions'!$F$6:$AS$65,0,MATCH($A26,'S3 Sector Submissions'!$F$5:$AS$5,0))&lt;&gt;""),INDEX('S3 Sector Submissions'!$F$6:$AS$65,0,MATCH($A26,'S3 Sector Submissions'!$F$5:$AS$5,0)))),""))</f>
      </c>
      <c r="N26" s="7">
        <f t="array" ref="N26">IF($A26="","",IFERROR(MAX(IF(('S3 Sector Submissions'!$B$6:$B$65=$C26)*('S3 Sector Submissions'!$BB$6:$BB$65="Y")*(('S3 Sector Submissions'!$BE$6:$BE$65=$E26)+('S3 Sector Submissions'!$BF$6:$BF$65=$E26)+('S3 Sector Submissions'!$BG$6:$BG$65=$E26)+($D26="Sector-wide (no peer grouping)")&gt;0)*(INDEX('S3 Sector Submissions'!$F$6:$AS$65,0,MATCH($A26,'S3 Sector Submissions'!$F$5:$AS$5,0))&lt;&gt;""),INDEX('S3 Sector Submissions'!$F$6:$AS$65,0,MATCH($A26,'S3 Sector Submissions'!$F$5:$AS$5,0)))),""))</f>
      </c>
      <c r="O26" s="11"/>
      <c r="P26" s="11"/>
      <c r="Q26" s="4"/>
      <c r="R26" s="4"/>
    </row>
    <row r="27">
      <c r="A27" s="11"/>
      <c r="B27" s="4"/>
      <c r="C27" s="4"/>
      <c r="D27" s="11"/>
      <c r="E27" s="4"/>
      <c r="F27" s="18">
        <f>IF($A27="","",SUMPRODUCT(('S3 Sector Submissions'!$B$6:$B$65=$C27)*('S3 Sector Submissions'!$BB$6:$BB$65="Y")*(('S3 Sector Submissions'!$BE$6:$BE$65=$E27)+('S3 Sector Submissions'!$BF$6:$BF$65=$E27)+('S3 Sector Submissions'!$BG$6:$BG$65=$E27)+($D27="Sector-wide (no peer grouping)")&gt;0)*(INDEX('S3 Sector Submissions'!$F$6:$AS$65,0,MATCH($A27,'S3 Sector Submissions'!$F$5:$AS$5,0))&lt;&gt;"")))</f>
      </c>
      <c r="G27" s="18">
        <f>IF($A27="","",SUMPRODUCT(('S3 Sector Submissions'!$B$6:$B$65=$C27)*('S3 Sector Submissions'!$BB$6:$BB$65="N")*(('S3 Sector Submissions'!$BE$6:$BE$65=$E27)+('S3 Sector Submissions'!$BF$6:$BF$65=$E27)+('S3 Sector Submissions'!$BG$6:$BG$65=$E27)+($D27="Sector-wide (no peer grouping)")&gt;0)))</f>
      </c>
      <c r="H27" s="7">
        <f>IF(F27="","",IF(F27&gt;='Start Here'!$B$35,"Y","N"))</f>
      </c>
      <c r="I27" s="7">
        <f>IF(H27="","",IF(H27="Y","Publish peer-group figure","Sector-wide figure only"))</f>
      </c>
      <c r="J27" s="7">
        <f t="array" ref="J27">IF($A27="","",IFERROR(MEDIAN(IF(('S3 Sector Submissions'!$B$6:$B$65=$C27)*('S3 Sector Submissions'!$BB$6:$BB$65="Y")*(('S3 Sector Submissions'!$BE$6:$BE$65=$E27)+('S3 Sector Submissions'!$BF$6:$BF$65=$E27)+('S3 Sector Submissions'!$BG$6:$BG$65=$E27)+($D27="Sector-wide (no peer grouping)")&gt;0)*(INDEX('S3 Sector Submissions'!$F$6:$AS$65,0,MATCH($A27,'S3 Sector Submissions'!$F$5:$AS$5,0))&lt;&gt;""),INDEX('S3 Sector Submissions'!$F$6:$AS$65,0,MATCH($A27,'S3 Sector Submissions'!$F$5:$AS$5,0)))),""))</f>
      </c>
      <c r="K27" s="7">
        <f t="array" ref="K27">IF($A27="","",IFERROR(QUARTILE(IF(('S3 Sector Submissions'!$B$6:$B$65=$C27)*('S3 Sector Submissions'!$BB$6:$BB$65="Y")*(('S3 Sector Submissions'!$BE$6:$BE$65=$E27)+('S3 Sector Submissions'!$BF$6:$BF$65=$E27)+('S3 Sector Submissions'!$BG$6:$BG$65=$E27)+($D27="Sector-wide (no peer grouping)")&gt;0)*(INDEX('S3 Sector Submissions'!$F$6:$AS$65,0,MATCH($A27,'S3 Sector Submissions'!$F$5:$AS$5,0))&lt;&gt;""),INDEX('S3 Sector Submissions'!$F$6:$AS$65,0,MATCH($A27,'S3 Sector Submissions'!$F$5:$AS$5,0))),1),""))</f>
      </c>
      <c r="L27" s="7">
        <f t="array" ref="L27">IF($A27="","",IFERROR(QUARTILE(IF(('S3 Sector Submissions'!$B$6:$B$65=$C27)*('S3 Sector Submissions'!$BB$6:$BB$65="Y")*(('S3 Sector Submissions'!$BE$6:$BE$65=$E27)+('S3 Sector Submissions'!$BF$6:$BF$65=$E27)+('S3 Sector Submissions'!$BG$6:$BG$65=$E27)+($D27="Sector-wide (no peer grouping)")&gt;0)*(INDEX('S3 Sector Submissions'!$F$6:$AS$65,0,MATCH($A27,'S3 Sector Submissions'!$F$5:$AS$5,0))&lt;&gt;""),INDEX('S3 Sector Submissions'!$F$6:$AS$65,0,MATCH($A27,'S3 Sector Submissions'!$F$5:$AS$5,0))),3),""))</f>
      </c>
      <c r="M27" s="7">
        <f t="array" ref="M27">IF($A27="","",IFERROR(MIN(IF(('S3 Sector Submissions'!$B$6:$B$65=$C27)*('S3 Sector Submissions'!$BB$6:$BB$65="Y")*(('S3 Sector Submissions'!$BE$6:$BE$65=$E27)+('S3 Sector Submissions'!$BF$6:$BF$65=$E27)+('S3 Sector Submissions'!$BG$6:$BG$65=$E27)+($D27="Sector-wide (no peer grouping)")&gt;0)*(INDEX('S3 Sector Submissions'!$F$6:$AS$65,0,MATCH($A27,'S3 Sector Submissions'!$F$5:$AS$5,0))&lt;&gt;""),INDEX('S3 Sector Submissions'!$F$6:$AS$65,0,MATCH($A27,'S3 Sector Submissions'!$F$5:$AS$5,0)))),""))</f>
      </c>
      <c r="N27" s="7">
        <f t="array" ref="N27">IF($A27="","",IFERROR(MAX(IF(('S3 Sector Submissions'!$B$6:$B$65=$C27)*('S3 Sector Submissions'!$BB$6:$BB$65="Y")*(('S3 Sector Submissions'!$BE$6:$BE$65=$E27)+('S3 Sector Submissions'!$BF$6:$BF$65=$E27)+('S3 Sector Submissions'!$BG$6:$BG$65=$E27)+($D27="Sector-wide (no peer grouping)")&gt;0)*(INDEX('S3 Sector Submissions'!$F$6:$AS$65,0,MATCH($A27,'S3 Sector Submissions'!$F$5:$AS$5,0))&lt;&gt;""),INDEX('S3 Sector Submissions'!$F$6:$AS$65,0,MATCH($A27,'S3 Sector Submissions'!$F$5:$AS$5,0)))),""))</f>
      </c>
      <c r="O27" s="11"/>
      <c r="P27" s="11"/>
      <c r="Q27" s="4"/>
      <c r="R27" s="4"/>
    </row>
    <row r="28">
      <c r="A28" s="11"/>
      <c r="B28" s="4"/>
      <c r="C28" s="4"/>
      <c r="D28" s="11"/>
      <c r="E28" s="4"/>
      <c r="F28" s="18">
        <f>IF($A28="","",SUMPRODUCT(('S3 Sector Submissions'!$B$6:$B$65=$C28)*('S3 Sector Submissions'!$BB$6:$BB$65="Y")*(('S3 Sector Submissions'!$BE$6:$BE$65=$E28)+('S3 Sector Submissions'!$BF$6:$BF$65=$E28)+('S3 Sector Submissions'!$BG$6:$BG$65=$E28)+($D28="Sector-wide (no peer grouping)")&gt;0)*(INDEX('S3 Sector Submissions'!$F$6:$AS$65,0,MATCH($A28,'S3 Sector Submissions'!$F$5:$AS$5,0))&lt;&gt;"")))</f>
      </c>
      <c r="G28" s="18">
        <f>IF($A28="","",SUMPRODUCT(('S3 Sector Submissions'!$B$6:$B$65=$C28)*('S3 Sector Submissions'!$BB$6:$BB$65="N")*(('S3 Sector Submissions'!$BE$6:$BE$65=$E28)+('S3 Sector Submissions'!$BF$6:$BF$65=$E28)+('S3 Sector Submissions'!$BG$6:$BG$65=$E28)+($D28="Sector-wide (no peer grouping)")&gt;0)))</f>
      </c>
      <c r="H28" s="7">
        <f>IF(F28="","",IF(F28&gt;='Start Here'!$B$35,"Y","N"))</f>
      </c>
      <c r="I28" s="7">
        <f>IF(H28="","",IF(H28="Y","Publish peer-group figure","Sector-wide figure only"))</f>
      </c>
      <c r="J28" s="7">
        <f t="array" ref="J28">IF($A28="","",IFERROR(MEDIAN(IF(('S3 Sector Submissions'!$B$6:$B$65=$C28)*('S3 Sector Submissions'!$BB$6:$BB$65="Y")*(('S3 Sector Submissions'!$BE$6:$BE$65=$E28)+('S3 Sector Submissions'!$BF$6:$BF$65=$E28)+('S3 Sector Submissions'!$BG$6:$BG$65=$E28)+($D28="Sector-wide (no peer grouping)")&gt;0)*(INDEX('S3 Sector Submissions'!$F$6:$AS$65,0,MATCH($A28,'S3 Sector Submissions'!$F$5:$AS$5,0))&lt;&gt;""),INDEX('S3 Sector Submissions'!$F$6:$AS$65,0,MATCH($A28,'S3 Sector Submissions'!$F$5:$AS$5,0)))),""))</f>
      </c>
      <c r="K28" s="7">
        <f t="array" ref="K28">IF($A28="","",IFERROR(QUARTILE(IF(('S3 Sector Submissions'!$B$6:$B$65=$C28)*('S3 Sector Submissions'!$BB$6:$BB$65="Y")*(('S3 Sector Submissions'!$BE$6:$BE$65=$E28)+('S3 Sector Submissions'!$BF$6:$BF$65=$E28)+('S3 Sector Submissions'!$BG$6:$BG$65=$E28)+($D28="Sector-wide (no peer grouping)")&gt;0)*(INDEX('S3 Sector Submissions'!$F$6:$AS$65,0,MATCH($A28,'S3 Sector Submissions'!$F$5:$AS$5,0))&lt;&gt;""),INDEX('S3 Sector Submissions'!$F$6:$AS$65,0,MATCH($A28,'S3 Sector Submissions'!$F$5:$AS$5,0))),1),""))</f>
      </c>
      <c r="L28" s="7">
        <f t="array" ref="L28">IF($A28="","",IFERROR(QUARTILE(IF(('S3 Sector Submissions'!$B$6:$B$65=$C28)*('S3 Sector Submissions'!$BB$6:$BB$65="Y")*(('S3 Sector Submissions'!$BE$6:$BE$65=$E28)+('S3 Sector Submissions'!$BF$6:$BF$65=$E28)+('S3 Sector Submissions'!$BG$6:$BG$65=$E28)+($D28="Sector-wide (no peer grouping)")&gt;0)*(INDEX('S3 Sector Submissions'!$F$6:$AS$65,0,MATCH($A28,'S3 Sector Submissions'!$F$5:$AS$5,0))&lt;&gt;""),INDEX('S3 Sector Submissions'!$F$6:$AS$65,0,MATCH($A28,'S3 Sector Submissions'!$F$5:$AS$5,0))),3),""))</f>
      </c>
      <c r="M28" s="7">
        <f t="array" ref="M28">IF($A28="","",IFERROR(MIN(IF(('S3 Sector Submissions'!$B$6:$B$65=$C28)*('S3 Sector Submissions'!$BB$6:$BB$65="Y")*(('S3 Sector Submissions'!$BE$6:$BE$65=$E28)+('S3 Sector Submissions'!$BF$6:$BF$65=$E28)+('S3 Sector Submissions'!$BG$6:$BG$65=$E28)+($D28="Sector-wide (no peer grouping)")&gt;0)*(INDEX('S3 Sector Submissions'!$F$6:$AS$65,0,MATCH($A28,'S3 Sector Submissions'!$F$5:$AS$5,0))&lt;&gt;""),INDEX('S3 Sector Submissions'!$F$6:$AS$65,0,MATCH($A28,'S3 Sector Submissions'!$F$5:$AS$5,0)))),""))</f>
      </c>
      <c r="N28" s="7">
        <f t="array" ref="N28">IF($A28="","",IFERROR(MAX(IF(('S3 Sector Submissions'!$B$6:$B$65=$C28)*('S3 Sector Submissions'!$BB$6:$BB$65="Y")*(('S3 Sector Submissions'!$BE$6:$BE$65=$E28)+('S3 Sector Submissions'!$BF$6:$BF$65=$E28)+('S3 Sector Submissions'!$BG$6:$BG$65=$E28)+($D28="Sector-wide (no peer grouping)")&gt;0)*(INDEX('S3 Sector Submissions'!$F$6:$AS$65,0,MATCH($A28,'S3 Sector Submissions'!$F$5:$AS$5,0))&lt;&gt;""),INDEX('S3 Sector Submissions'!$F$6:$AS$65,0,MATCH($A28,'S3 Sector Submissions'!$F$5:$AS$5,0)))),""))</f>
      </c>
      <c r="O28" s="11"/>
      <c r="P28" s="11"/>
      <c r="Q28" s="4"/>
      <c r="R28" s="4"/>
    </row>
    <row r="29">
      <c r="A29" s="11"/>
      <c r="B29" s="4"/>
      <c r="C29" s="4"/>
      <c r="D29" s="11"/>
      <c r="E29" s="4"/>
      <c r="F29" s="18">
        <f>IF($A29="","",SUMPRODUCT(('S3 Sector Submissions'!$B$6:$B$65=$C29)*('S3 Sector Submissions'!$BB$6:$BB$65="Y")*(('S3 Sector Submissions'!$BE$6:$BE$65=$E29)+('S3 Sector Submissions'!$BF$6:$BF$65=$E29)+('S3 Sector Submissions'!$BG$6:$BG$65=$E29)+($D29="Sector-wide (no peer grouping)")&gt;0)*(INDEX('S3 Sector Submissions'!$F$6:$AS$65,0,MATCH($A29,'S3 Sector Submissions'!$F$5:$AS$5,0))&lt;&gt;"")))</f>
      </c>
      <c r="G29" s="18">
        <f>IF($A29="","",SUMPRODUCT(('S3 Sector Submissions'!$B$6:$B$65=$C29)*('S3 Sector Submissions'!$BB$6:$BB$65="N")*(('S3 Sector Submissions'!$BE$6:$BE$65=$E29)+('S3 Sector Submissions'!$BF$6:$BF$65=$E29)+('S3 Sector Submissions'!$BG$6:$BG$65=$E29)+($D29="Sector-wide (no peer grouping)")&gt;0)))</f>
      </c>
      <c r="H29" s="7">
        <f>IF(F29="","",IF(F29&gt;='Start Here'!$B$35,"Y","N"))</f>
      </c>
      <c r="I29" s="7">
        <f>IF(H29="","",IF(H29="Y","Publish peer-group figure","Sector-wide figure only"))</f>
      </c>
      <c r="J29" s="7">
        <f t="array" ref="J29">IF($A29="","",IFERROR(MEDIAN(IF(('S3 Sector Submissions'!$B$6:$B$65=$C29)*('S3 Sector Submissions'!$BB$6:$BB$65="Y")*(('S3 Sector Submissions'!$BE$6:$BE$65=$E29)+('S3 Sector Submissions'!$BF$6:$BF$65=$E29)+('S3 Sector Submissions'!$BG$6:$BG$65=$E29)+($D29="Sector-wide (no peer grouping)")&gt;0)*(INDEX('S3 Sector Submissions'!$F$6:$AS$65,0,MATCH($A29,'S3 Sector Submissions'!$F$5:$AS$5,0))&lt;&gt;""),INDEX('S3 Sector Submissions'!$F$6:$AS$65,0,MATCH($A29,'S3 Sector Submissions'!$F$5:$AS$5,0)))),""))</f>
      </c>
      <c r="K29" s="7">
        <f t="array" ref="K29">IF($A29="","",IFERROR(QUARTILE(IF(('S3 Sector Submissions'!$B$6:$B$65=$C29)*('S3 Sector Submissions'!$BB$6:$BB$65="Y")*(('S3 Sector Submissions'!$BE$6:$BE$65=$E29)+('S3 Sector Submissions'!$BF$6:$BF$65=$E29)+('S3 Sector Submissions'!$BG$6:$BG$65=$E29)+($D29="Sector-wide (no peer grouping)")&gt;0)*(INDEX('S3 Sector Submissions'!$F$6:$AS$65,0,MATCH($A29,'S3 Sector Submissions'!$F$5:$AS$5,0))&lt;&gt;""),INDEX('S3 Sector Submissions'!$F$6:$AS$65,0,MATCH($A29,'S3 Sector Submissions'!$F$5:$AS$5,0))),1),""))</f>
      </c>
      <c r="L29" s="7">
        <f t="array" ref="L29">IF($A29="","",IFERROR(QUARTILE(IF(('S3 Sector Submissions'!$B$6:$B$65=$C29)*('S3 Sector Submissions'!$BB$6:$BB$65="Y")*(('S3 Sector Submissions'!$BE$6:$BE$65=$E29)+('S3 Sector Submissions'!$BF$6:$BF$65=$E29)+('S3 Sector Submissions'!$BG$6:$BG$65=$E29)+($D29="Sector-wide (no peer grouping)")&gt;0)*(INDEX('S3 Sector Submissions'!$F$6:$AS$65,0,MATCH($A29,'S3 Sector Submissions'!$F$5:$AS$5,0))&lt;&gt;""),INDEX('S3 Sector Submissions'!$F$6:$AS$65,0,MATCH($A29,'S3 Sector Submissions'!$F$5:$AS$5,0))),3),""))</f>
      </c>
      <c r="M29" s="7">
        <f t="array" ref="M29">IF($A29="","",IFERROR(MIN(IF(('S3 Sector Submissions'!$B$6:$B$65=$C29)*('S3 Sector Submissions'!$BB$6:$BB$65="Y")*(('S3 Sector Submissions'!$BE$6:$BE$65=$E29)+('S3 Sector Submissions'!$BF$6:$BF$65=$E29)+('S3 Sector Submissions'!$BG$6:$BG$65=$E29)+($D29="Sector-wide (no peer grouping)")&gt;0)*(INDEX('S3 Sector Submissions'!$F$6:$AS$65,0,MATCH($A29,'S3 Sector Submissions'!$F$5:$AS$5,0))&lt;&gt;""),INDEX('S3 Sector Submissions'!$F$6:$AS$65,0,MATCH($A29,'S3 Sector Submissions'!$F$5:$AS$5,0)))),""))</f>
      </c>
      <c r="N29" s="7">
        <f t="array" ref="N29">IF($A29="","",IFERROR(MAX(IF(('S3 Sector Submissions'!$B$6:$B$65=$C29)*('S3 Sector Submissions'!$BB$6:$BB$65="Y")*(('S3 Sector Submissions'!$BE$6:$BE$65=$E29)+('S3 Sector Submissions'!$BF$6:$BF$65=$E29)+('S3 Sector Submissions'!$BG$6:$BG$65=$E29)+($D29="Sector-wide (no peer grouping)")&gt;0)*(INDEX('S3 Sector Submissions'!$F$6:$AS$65,0,MATCH($A29,'S3 Sector Submissions'!$F$5:$AS$5,0))&lt;&gt;""),INDEX('S3 Sector Submissions'!$F$6:$AS$65,0,MATCH($A29,'S3 Sector Submissions'!$F$5:$AS$5,0)))),""))</f>
      </c>
      <c r="O29" s="11"/>
      <c r="P29" s="11"/>
      <c r="Q29" s="4"/>
      <c r="R29" s="4"/>
    </row>
    <row r="30">
      <c r="A30" s="11"/>
      <c r="B30" s="4"/>
      <c r="C30" s="4"/>
      <c r="D30" s="11"/>
      <c r="E30" s="4"/>
      <c r="F30" s="18">
        <f>IF($A30="","",SUMPRODUCT(('S3 Sector Submissions'!$B$6:$B$65=$C30)*('S3 Sector Submissions'!$BB$6:$BB$65="Y")*(('S3 Sector Submissions'!$BE$6:$BE$65=$E30)+('S3 Sector Submissions'!$BF$6:$BF$65=$E30)+('S3 Sector Submissions'!$BG$6:$BG$65=$E30)+($D30="Sector-wide (no peer grouping)")&gt;0)*(INDEX('S3 Sector Submissions'!$F$6:$AS$65,0,MATCH($A30,'S3 Sector Submissions'!$F$5:$AS$5,0))&lt;&gt;"")))</f>
      </c>
      <c r="G30" s="18">
        <f>IF($A30="","",SUMPRODUCT(('S3 Sector Submissions'!$B$6:$B$65=$C30)*('S3 Sector Submissions'!$BB$6:$BB$65="N")*(('S3 Sector Submissions'!$BE$6:$BE$65=$E30)+('S3 Sector Submissions'!$BF$6:$BF$65=$E30)+('S3 Sector Submissions'!$BG$6:$BG$65=$E30)+($D30="Sector-wide (no peer grouping)")&gt;0)))</f>
      </c>
      <c r="H30" s="7">
        <f>IF(F30="","",IF(F30&gt;='Start Here'!$B$35,"Y","N"))</f>
      </c>
      <c r="I30" s="7">
        <f>IF(H30="","",IF(H30="Y","Publish peer-group figure","Sector-wide figure only"))</f>
      </c>
      <c r="J30" s="7">
        <f t="array" ref="J30">IF($A30="","",IFERROR(MEDIAN(IF(('S3 Sector Submissions'!$B$6:$B$65=$C30)*('S3 Sector Submissions'!$BB$6:$BB$65="Y")*(('S3 Sector Submissions'!$BE$6:$BE$65=$E30)+('S3 Sector Submissions'!$BF$6:$BF$65=$E30)+('S3 Sector Submissions'!$BG$6:$BG$65=$E30)+($D30="Sector-wide (no peer grouping)")&gt;0)*(INDEX('S3 Sector Submissions'!$F$6:$AS$65,0,MATCH($A30,'S3 Sector Submissions'!$F$5:$AS$5,0))&lt;&gt;""),INDEX('S3 Sector Submissions'!$F$6:$AS$65,0,MATCH($A30,'S3 Sector Submissions'!$F$5:$AS$5,0)))),""))</f>
      </c>
      <c r="K30" s="7">
        <f t="array" ref="K30">IF($A30="","",IFERROR(QUARTILE(IF(('S3 Sector Submissions'!$B$6:$B$65=$C30)*('S3 Sector Submissions'!$BB$6:$BB$65="Y")*(('S3 Sector Submissions'!$BE$6:$BE$65=$E30)+('S3 Sector Submissions'!$BF$6:$BF$65=$E30)+('S3 Sector Submissions'!$BG$6:$BG$65=$E30)+($D30="Sector-wide (no peer grouping)")&gt;0)*(INDEX('S3 Sector Submissions'!$F$6:$AS$65,0,MATCH($A30,'S3 Sector Submissions'!$F$5:$AS$5,0))&lt;&gt;""),INDEX('S3 Sector Submissions'!$F$6:$AS$65,0,MATCH($A30,'S3 Sector Submissions'!$F$5:$AS$5,0))),1),""))</f>
      </c>
      <c r="L30" s="7">
        <f t="array" ref="L30">IF($A30="","",IFERROR(QUARTILE(IF(('S3 Sector Submissions'!$B$6:$B$65=$C30)*('S3 Sector Submissions'!$BB$6:$BB$65="Y")*(('S3 Sector Submissions'!$BE$6:$BE$65=$E30)+('S3 Sector Submissions'!$BF$6:$BF$65=$E30)+('S3 Sector Submissions'!$BG$6:$BG$65=$E30)+($D30="Sector-wide (no peer grouping)")&gt;0)*(INDEX('S3 Sector Submissions'!$F$6:$AS$65,0,MATCH($A30,'S3 Sector Submissions'!$F$5:$AS$5,0))&lt;&gt;""),INDEX('S3 Sector Submissions'!$F$6:$AS$65,0,MATCH($A30,'S3 Sector Submissions'!$F$5:$AS$5,0))),3),""))</f>
      </c>
      <c r="M30" s="7">
        <f t="array" ref="M30">IF($A30="","",IFERROR(MIN(IF(('S3 Sector Submissions'!$B$6:$B$65=$C30)*('S3 Sector Submissions'!$BB$6:$BB$65="Y")*(('S3 Sector Submissions'!$BE$6:$BE$65=$E30)+('S3 Sector Submissions'!$BF$6:$BF$65=$E30)+('S3 Sector Submissions'!$BG$6:$BG$65=$E30)+($D30="Sector-wide (no peer grouping)")&gt;0)*(INDEX('S3 Sector Submissions'!$F$6:$AS$65,0,MATCH($A30,'S3 Sector Submissions'!$F$5:$AS$5,0))&lt;&gt;""),INDEX('S3 Sector Submissions'!$F$6:$AS$65,0,MATCH($A30,'S3 Sector Submissions'!$F$5:$AS$5,0)))),""))</f>
      </c>
      <c r="N30" s="7">
        <f t="array" ref="N30">IF($A30="","",IFERROR(MAX(IF(('S3 Sector Submissions'!$B$6:$B$65=$C30)*('S3 Sector Submissions'!$BB$6:$BB$65="Y")*(('S3 Sector Submissions'!$BE$6:$BE$65=$E30)+('S3 Sector Submissions'!$BF$6:$BF$65=$E30)+('S3 Sector Submissions'!$BG$6:$BG$65=$E30)+($D30="Sector-wide (no peer grouping)")&gt;0)*(INDEX('S3 Sector Submissions'!$F$6:$AS$65,0,MATCH($A30,'S3 Sector Submissions'!$F$5:$AS$5,0))&lt;&gt;""),INDEX('S3 Sector Submissions'!$F$6:$AS$65,0,MATCH($A30,'S3 Sector Submissions'!$F$5:$AS$5,0)))),""))</f>
      </c>
      <c r="O30" s="11"/>
      <c r="P30" s="11"/>
      <c r="Q30" s="4"/>
      <c r="R30" s="4"/>
    </row>
    <row r="31">
      <c r="A31" s="11"/>
      <c r="B31" s="4"/>
      <c r="C31" s="4"/>
      <c r="D31" s="11"/>
      <c r="E31" s="4"/>
      <c r="F31" s="18">
        <f>IF($A31="","",SUMPRODUCT(('S3 Sector Submissions'!$B$6:$B$65=$C31)*('S3 Sector Submissions'!$BB$6:$BB$65="Y")*(('S3 Sector Submissions'!$BE$6:$BE$65=$E31)+('S3 Sector Submissions'!$BF$6:$BF$65=$E31)+('S3 Sector Submissions'!$BG$6:$BG$65=$E31)+($D31="Sector-wide (no peer grouping)")&gt;0)*(INDEX('S3 Sector Submissions'!$F$6:$AS$65,0,MATCH($A31,'S3 Sector Submissions'!$F$5:$AS$5,0))&lt;&gt;"")))</f>
      </c>
      <c r="G31" s="18">
        <f>IF($A31="","",SUMPRODUCT(('S3 Sector Submissions'!$B$6:$B$65=$C31)*('S3 Sector Submissions'!$BB$6:$BB$65="N")*(('S3 Sector Submissions'!$BE$6:$BE$65=$E31)+('S3 Sector Submissions'!$BF$6:$BF$65=$E31)+('S3 Sector Submissions'!$BG$6:$BG$65=$E31)+($D31="Sector-wide (no peer grouping)")&gt;0)))</f>
      </c>
      <c r="H31" s="7">
        <f>IF(F31="","",IF(F31&gt;='Start Here'!$B$35,"Y","N"))</f>
      </c>
      <c r="I31" s="7">
        <f>IF(H31="","",IF(H31="Y","Publish peer-group figure","Sector-wide figure only"))</f>
      </c>
      <c r="J31" s="7">
        <f t="array" ref="J31">IF($A31="","",IFERROR(MEDIAN(IF(('S3 Sector Submissions'!$B$6:$B$65=$C31)*('S3 Sector Submissions'!$BB$6:$BB$65="Y")*(('S3 Sector Submissions'!$BE$6:$BE$65=$E31)+('S3 Sector Submissions'!$BF$6:$BF$65=$E31)+('S3 Sector Submissions'!$BG$6:$BG$65=$E31)+($D31="Sector-wide (no peer grouping)")&gt;0)*(INDEX('S3 Sector Submissions'!$F$6:$AS$65,0,MATCH($A31,'S3 Sector Submissions'!$F$5:$AS$5,0))&lt;&gt;""),INDEX('S3 Sector Submissions'!$F$6:$AS$65,0,MATCH($A31,'S3 Sector Submissions'!$F$5:$AS$5,0)))),""))</f>
      </c>
      <c r="K31" s="7">
        <f t="array" ref="K31">IF($A31="","",IFERROR(QUARTILE(IF(('S3 Sector Submissions'!$B$6:$B$65=$C31)*('S3 Sector Submissions'!$BB$6:$BB$65="Y")*(('S3 Sector Submissions'!$BE$6:$BE$65=$E31)+('S3 Sector Submissions'!$BF$6:$BF$65=$E31)+('S3 Sector Submissions'!$BG$6:$BG$65=$E31)+($D31="Sector-wide (no peer grouping)")&gt;0)*(INDEX('S3 Sector Submissions'!$F$6:$AS$65,0,MATCH($A31,'S3 Sector Submissions'!$F$5:$AS$5,0))&lt;&gt;""),INDEX('S3 Sector Submissions'!$F$6:$AS$65,0,MATCH($A31,'S3 Sector Submissions'!$F$5:$AS$5,0))),1),""))</f>
      </c>
      <c r="L31" s="7">
        <f t="array" ref="L31">IF($A31="","",IFERROR(QUARTILE(IF(('S3 Sector Submissions'!$B$6:$B$65=$C31)*('S3 Sector Submissions'!$BB$6:$BB$65="Y")*(('S3 Sector Submissions'!$BE$6:$BE$65=$E31)+('S3 Sector Submissions'!$BF$6:$BF$65=$E31)+('S3 Sector Submissions'!$BG$6:$BG$65=$E31)+($D31="Sector-wide (no peer grouping)")&gt;0)*(INDEX('S3 Sector Submissions'!$F$6:$AS$65,0,MATCH($A31,'S3 Sector Submissions'!$F$5:$AS$5,0))&lt;&gt;""),INDEX('S3 Sector Submissions'!$F$6:$AS$65,0,MATCH($A31,'S3 Sector Submissions'!$F$5:$AS$5,0))),3),""))</f>
      </c>
      <c r="M31" s="7">
        <f t="array" ref="M31">IF($A31="","",IFERROR(MIN(IF(('S3 Sector Submissions'!$B$6:$B$65=$C31)*('S3 Sector Submissions'!$BB$6:$BB$65="Y")*(('S3 Sector Submissions'!$BE$6:$BE$65=$E31)+('S3 Sector Submissions'!$BF$6:$BF$65=$E31)+('S3 Sector Submissions'!$BG$6:$BG$65=$E31)+($D31="Sector-wide (no peer grouping)")&gt;0)*(INDEX('S3 Sector Submissions'!$F$6:$AS$65,0,MATCH($A31,'S3 Sector Submissions'!$F$5:$AS$5,0))&lt;&gt;""),INDEX('S3 Sector Submissions'!$F$6:$AS$65,0,MATCH($A31,'S3 Sector Submissions'!$F$5:$AS$5,0)))),""))</f>
      </c>
      <c r="N31" s="7">
        <f t="array" ref="N31">IF($A31="","",IFERROR(MAX(IF(('S3 Sector Submissions'!$B$6:$B$65=$C31)*('S3 Sector Submissions'!$BB$6:$BB$65="Y")*(('S3 Sector Submissions'!$BE$6:$BE$65=$E31)+('S3 Sector Submissions'!$BF$6:$BF$65=$E31)+('S3 Sector Submissions'!$BG$6:$BG$65=$E31)+($D31="Sector-wide (no peer grouping)")&gt;0)*(INDEX('S3 Sector Submissions'!$F$6:$AS$65,0,MATCH($A31,'S3 Sector Submissions'!$F$5:$AS$5,0))&lt;&gt;""),INDEX('S3 Sector Submissions'!$F$6:$AS$65,0,MATCH($A31,'S3 Sector Submissions'!$F$5:$AS$5,0)))),""))</f>
      </c>
      <c r="O31" s="11"/>
      <c r="P31" s="11"/>
      <c r="Q31" s="4"/>
      <c r="R31" s="4"/>
    </row>
    <row r="32">
      <c r="A32" s="11"/>
      <c r="B32" s="4"/>
      <c r="C32" s="4"/>
      <c r="D32" s="11"/>
      <c r="E32" s="4"/>
      <c r="F32" s="18">
        <f>IF($A32="","",SUMPRODUCT(('S3 Sector Submissions'!$B$6:$B$65=$C32)*('S3 Sector Submissions'!$BB$6:$BB$65="Y")*(('S3 Sector Submissions'!$BE$6:$BE$65=$E32)+('S3 Sector Submissions'!$BF$6:$BF$65=$E32)+('S3 Sector Submissions'!$BG$6:$BG$65=$E32)+($D32="Sector-wide (no peer grouping)")&gt;0)*(INDEX('S3 Sector Submissions'!$F$6:$AS$65,0,MATCH($A32,'S3 Sector Submissions'!$F$5:$AS$5,0))&lt;&gt;"")))</f>
      </c>
      <c r="G32" s="18">
        <f>IF($A32="","",SUMPRODUCT(('S3 Sector Submissions'!$B$6:$B$65=$C32)*('S3 Sector Submissions'!$BB$6:$BB$65="N")*(('S3 Sector Submissions'!$BE$6:$BE$65=$E32)+('S3 Sector Submissions'!$BF$6:$BF$65=$E32)+('S3 Sector Submissions'!$BG$6:$BG$65=$E32)+($D32="Sector-wide (no peer grouping)")&gt;0)))</f>
      </c>
      <c r="H32" s="7">
        <f>IF(F32="","",IF(F32&gt;='Start Here'!$B$35,"Y","N"))</f>
      </c>
      <c r="I32" s="7">
        <f>IF(H32="","",IF(H32="Y","Publish peer-group figure","Sector-wide figure only"))</f>
      </c>
      <c r="J32" s="7">
        <f t="array" ref="J32">IF($A32="","",IFERROR(MEDIAN(IF(('S3 Sector Submissions'!$B$6:$B$65=$C32)*('S3 Sector Submissions'!$BB$6:$BB$65="Y")*(('S3 Sector Submissions'!$BE$6:$BE$65=$E32)+('S3 Sector Submissions'!$BF$6:$BF$65=$E32)+('S3 Sector Submissions'!$BG$6:$BG$65=$E32)+($D32="Sector-wide (no peer grouping)")&gt;0)*(INDEX('S3 Sector Submissions'!$F$6:$AS$65,0,MATCH($A32,'S3 Sector Submissions'!$F$5:$AS$5,0))&lt;&gt;""),INDEX('S3 Sector Submissions'!$F$6:$AS$65,0,MATCH($A32,'S3 Sector Submissions'!$F$5:$AS$5,0)))),""))</f>
      </c>
      <c r="K32" s="7">
        <f t="array" ref="K32">IF($A32="","",IFERROR(QUARTILE(IF(('S3 Sector Submissions'!$B$6:$B$65=$C32)*('S3 Sector Submissions'!$BB$6:$BB$65="Y")*(('S3 Sector Submissions'!$BE$6:$BE$65=$E32)+('S3 Sector Submissions'!$BF$6:$BF$65=$E32)+('S3 Sector Submissions'!$BG$6:$BG$65=$E32)+($D32="Sector-wide (no peer grouping)")&gt;0)*(INDEX('S3 Sector Submissions'!$F$6:$AS$65,0,MATCH($A32,'S3 Sector Submissions'!$F$5:$AS$5,0))&lt;&gt;""),INDEX('S3 Sector Submissions'!$F$6:$AS$65,0,MATCH($A32,'S3 Sector Submissions'!$F$5:$AS$5,0))),1),""))</f>
      </c>
      <c r="L32" s="7">
        <f t="array" ref="L32">IF($A32="","",IFERROR(QUARTILE(IF(('S3 Sector Submissions'!$B$6:$B$65=$C32)*('S3 Sector Submissions'!$BB$6:$BB$65="Y")*(('S3 Sector Submissions'!$BE$6:$BE$65=$E32)+('S3 Sector Submissions'!$BF$6:$BF$65=$E32)+('S3 Sector Submissions'!$BG$6:$BG$65=$E32)+($D32="Sector-wide (no peer grouping)")&gt;0)*(INDEX('S3 Sector Submissions'!$F$6:$AS$65,0,MATCH($A32,'S3 Sector Submissions'!$F$5:$AS$5,0))&lt;&gt;""),INDEX('S3 Sector Submissions'!$F$6:$AS$65,0,MATCH($A32,'S3 Sector Submissions'!$F$5:$AS$5,0))),3),""))</f>
      </c>
      <c r="M32" s="7">
        <f t="array" ref="M32">IF($A32="","",IFERROR(MIN(IF(('S3 Sector Submissions'!$B$6:$B$65=$C32)*('S3 Sector Submissions'!$BB$6:$BB$65="Y")*(('S3 Sector Submissions'!$BE$6:$BE$65=$E32)+('S3 Sector Submissions'!$BF$6:$BF$65=$E32)+('S3 Sector Submissions'!$BG$6:$BG$65=$E32)+($D32="Sector-wide (no peer grouping)")&gt;0)*(INDEX('S3 Sector Submissions'!$F$6:$AS$65,0,MATCH($A32,'S3 Sector Submissions'!$F$5:$AS$5,0))&lt;&gt;""),INDEX('S3 Sector Submissions'!$F$6:$AS$65,0,MATCH($A32,'S3 Sector Submissions'!$F$5:$AS$5,0)))),""))</f>
      </c>
      <c r="N32" s="7">
        <f t="array" ref="N32">IF($A32="","",IFERROR(MAX(IF(('S3 Sector Submissions'!$B$6:$B$65=$C32)*('S3 Sector Submissions'!$BB$6:$BB$65="Y")*(('S3 Sector Submissions'!$BE$6:$BE$65=$E32)+('S3 Sector Submissions'!$BF$6:$BF$65=$E32)+('S3 Sector Submissions'!$BG$6:$BG$65=$E32)+($D32="Sector-wide (no peer grouping)")&gt;0)*(INDEX('S3 Sector Submissions'!$F$6:$AS$65,0,MATCH($A32,'S3 Sector Submissions'!$F$5:$AS$5,0))&lt;&gt;""),INDEX('S3 Sector Submissions'!$F$6:$AS$65,0,MATCH($A32,'S3 Sector Submissions'!$F$5:$AS$5,0)))),""))</f>
      </c>
      <c r="O32" s="11"/>
      <c r="P32" s="11"/>
      <c r="Q32" s="4"/>
      <c r="R32" s="4"/>
    </row>
    <row r="33">
      <c r="A33" s="11"/>
      <c r="B33" s="4"/>
      <c r="C33" s="4"/>
      <c r="D33" s="11"/>
      <c r="E33" s="4"/>
      <c r="F33" s="18">
        <f>IF($A33="","",SUMPRODUCT(('S3 Sector Submissions'!$B$6:$B$65=$C33)*('S3 Sector Submissions'!$BB$6:$BB$65="Y")*(('S3 Sector Submissions'!$BE$6:$BE$65=$E33)+('S3 Sector Submissions'!$BF$6:$BF$65=$E33)+('S3 Sector Submissions'!$BG$6:$BG$65=$E33)+($D33="Sector-wide (no peer grouping)")&gt;0)*(INDEX('S3 Sector Submissions'!$F$6:$AS$65,0,MATCH($A33,'S3 Sector Submissions'!$F$5:$AS$5,0))&lt;&gt;"")))</f>
      </c>
      <c r="G33" s="18">
        <f>IF($A33="","",SUMPRODUCT(('S3 Sector Submissions'!$B$6:$B$65=$C33)*('S3 Sector Submissions'!$BB$6:$BB$65="N")*(('S3 Sector Submissions'!$BE$6:$BE$65=$E33)+('S3 Sector Submissions'!$BF$6:$BF$65=$E33)+('S3 Sector Submissions'!$BG$6:$BG$65=$E33)+($D33="Sector-wide (no peer grouping)")&gt;0)))</f>
      </c>
      <c r="H33" s="7">
        <f>IF(F33="","",IF(F33&gt;='Start Here'!$B$35,"Y","N"))</f>
      </c>
      <c r="I33" s="7">
        <f>IF(H33="","",IF(H33="Y","Publish peer-group figure","Sector-wide figure only"))</f>
      </c>
      <c r="J33" s="7">
        <f t="array" ref="J33">IF($A33="","",IFERROR(MEDIAN(IF(('S3 Sector Submissions'!$B$6:$B$65=$C33)*('S3 Sector Submissions'!$BB$6:$BB$65="Y")*(('S3 Sector Submissions'!$BE$6:$BE$65=$E33)+('S3 Sector Submissions'!$BF$6:$BF$65=$E33)+('S3 Sector Submissions'!$BG$6:$BG$65=$E33)+($D33="Sector-wide (no peer grouping)")&gt;0)*(INDEX('S3 Sector Submissions'!$F$6:$AS$65,0,MATCH($A33,'S3 Sector Submissions'!$F$5:$AS$5,0))&lt;&gt;""),INDEX('S3 Sector Submissions'!$F$6:$AS$65,0,MATCH($A33,'S3 Sector Submissions'!$F$5:$AS$5,0)))),""))</f>
      </c>
      <c r="K33" s="7">
        <f t="array" ref="K33">IF($A33="","",IFERROR(QUARTILE(IF(('S3 Sector Submissions'!$B$6:$B$65=$C33)*('S3 Sector Submissions'!$BB$6:$BB$65="Y")*(('S3 Sector Submissions'!$BE$6:$BE$65=$E33)+('S3 Sector Submissions'!$BF$6:$BF$65=$E33)+('S3 Sector Submissions'!$BG$6:$BG$65=$E33)+($D33="Sector-wide (no peer grouping)")&gt;0)*(INDEX('S3 Sector Submissions'!$F$6:$AS$65,0,MATCH($A33,'S3 Sector Submissions'!$F$5:$AS$5,0))&lt;&gt;""),INDEX('S3 Sector Submissions'!$F$6:$AS$65,0,MATCH($A33,'S3 Sector Submissions'!$F$5:$AS$5,0))),1),""))</f>
      </c>
      <c r="L33" s="7">
        <f t="array" ref="L33">IF($A33="","",IFERROR(QUARTILE(IF(('S3 Sector Submissions'!$B$6:$B$65=$C33)*('S3 Sector Submissions'!$BB$6:$BB$65="Y")*(('S3 Sector Submissions'!$BE$6:$BE$65=$E33)+('S3 Sector Submissions'!$BF$6:$BF$65=$E33)+('S3 Sector Submissions'!$BG$6:$BG$65=$E33)+($D33="Sector-wide (no peer grouping)")&gt;0)*(INDEX('S3 Sector Submissions'!$F$6:$AS$65,0,MATCH($A33,'S3 Sector Submissions'!$F$5:$AS$5,0))&lt;&gt;""),INDEX('S3 Sector Submissions'!$F$6:$AS$65,0,MATCH($A33,'S3 Sector Submissions'!$F$5:$AS$5,0))),3),""))</f>
      </c>
      <c r="M33" s="7">
        <f t="array" ref="M33">IF($A33="","",IFERROR(MIN(IF(('S3 Sector Submissions'!$B$6:$B$65=$C33)*('S3 Sector Submissions'!$BB$6:$BB$65="Y")*(('S3 Sector Submissions'!$BE$6:$BE$65=$E33)+('S3 Sector Submissions'!$BF$6:$BF$65=$E33)+('S3 Sector Submissions'!$BG$6:$BG$65=$E33)+($D33="Sector-wide (no peer grouping)")&gt;0)*(INDEX('S3 Sector Submissions'!$F$6:$AS$65,0,MATCH($A33,'S3 Sector Submissions'!$F$5:$AS$5,0))&lt;&gt;""),INDEX('S3 Sector Submissions'!$F$6:$AS$65,0,MATCH($A33,'S3 Sector Submissions'!$F$5:$AS$5,0)))),""))</f>
      </c>
      <c r="N33" s="7">
        <f t="array" ref="N33">IF($A33="","",IFERROR(MAX(IF(('S3 Sector Submissions'!$B$6:$B$65=$C33)*('S3 Sector Submissions'!$BB$6:$BB$65="Y")*(('S3 Sector Submissions'!$BE$6:$BE$65=$E33)+('S3 Sector Submissions'!$BF$6:$BF$65=$E33)+('S3 Sector Submissions'!$BG$6:$BG$65=$E33)+($D33="Sector-wide (no peer grouping)")&gt;0)*(INDEX('S3 Sector Submissions'!$F$6:$AS$65,0,MATCH($A33,'S3 Sector Submissions'!$F$5:$AS$5,0))&lt;&gt;""),INDEX('S3 Sector Submissions'!$F$6:$AS$65,0,MATCH($A33,'S3 Sector Submissions'!$F$5:$AS$5,0)))),""))</f>
      </c>
      <c r="O33" s="11"/>
      <c r="P33" s="11"/>
      <c r="Q33" s="4"/>
      <c r="R33" s="4"/>
    </row>
    <row r="34">
      <c r="A34" s="11"/>
      <c r="B34" s="4"/>
      <c r="C34" s="4"/>
      <c r="D34" s="11"/>
      <c r="E34" s="4"/>
      <c r="F34" s="18">
        <f>IF($A34="","",SUMPRODUCT(('S3 Sector Submissions'!$B$6:$B$65=$C34)*('S3 Sector Submissions'!$BB$6:$BB$65="Y")*(('S3 Sector Submissions'!$BE$6:$BE$65=$E34)+('S3 Sector Submissions'!$BF$6:$BF$65=$E34)+('S3 Sector Submissions'!$BG$6:$BG$65=$E34)+($D34="Sector-wide (no peer grouping)")&gt;0)*(INDEX('S3 Sector Submissions'!$F$6:$AS$65,0,MATCH($A34,'S3 Sector Submissions'!$F$5:$AS$5,0))&lt;&gt;"")))</f>
      </c>
      <c r="G34" s="18">
        <f>IF($A34="","",SUMPRODUCT(('S3 Sector Submissions'!$B$6:$B$65=$C34)*('S3 Sector Submissions'!$BB$6:$BB$65="N")*(('S3 Sector Submissions'!$BE$6:$BE$65=$E34)+('S3 Sector Submissions'!$BF$6:$BF$65=$E34)+('S3 Sector Submissions'!$BG$6:$BG$65=$E34)+($D34="Sector-wide (no peer grouping)")&gt;0)))</f>
      </c>
      <c r="H34" s="7">
        <f>IF(F34="","",IF(F34&gt;='Start Here'!$B$35,"Y","N"))</f>
      </c>
      <c r="I34" s="7">
        <f>IF(H34="","",IF(H34="Y","Publish peer-group figure","Sector-wide figure only"))</f>
      </c>
      <c r="J34" s="7">
        <f t="array" ref="J34">IF($A34="","",IFERROR(MEDIAN(IF(('S3 Sector Submissions'!$B$6:$B$65=$C34)*('S3 Sector Submissions'!$BB$6:$BB$65="Y")*(('S3 Sector Submissions'!$BE$6:$BE$65=$E34)+('S3 Sector Submissions'!$BF$6:$BF$65=$E34)+('S3 Sector Submissions'!$BG$6:$BG$65=$E34)+($D34="Sector-wide (no peer grouping)")&gt;0)*(INDEX('S3 Sector Submissions'!$F$6:$AS$65,0,MATCH($A34,'S3 Sector Submissions'!$F$5:$AS$5,0))&lt;&gt;""),INDEX('S3 Sector Submissions'!$F$6:$AS$65,0,MATCH($A34,'S3 Sector Submissions'!$F$5:$AS$5,0)))),""))</f>
      </c>
      <c r="K34" s="7">
        <f t="array" ref="K34">IF($A34="","",IFERROR(QUARTILE(IF(('S3 Sector Submissions'!$B$6:$B$65=$C34)*('S3 Sector Submissions'!$BB$6:$BB$65="Y")*(('S3 Sector Submissions'!$BE$6:$BE$65=$E34)+('S3 Sector Submissions'!$BF$6:$BF$65=$E34)+('S3 Sector Submissions'!$BG$6:$BG$65=$E34)+($D34="Sector-wide (no peer grouping)")&gt;0)*(INDEX('S3 Sector Submissions'!$F$6:$AS$65,0,MATCH($A34,'S3 Sector Submissions'!$F$5:$AS$5,0))&lt;&gt;""),INDEX('S3 Sector Submissions'!$F$6:$AS$65,0,MATCH($A34,'S3 Sector Submissions'!$F$5:$AS$5,0))),1),""))</f>
      </c>
      <c r="L34" s="7">
        <f t="array" ref="L34">IF($A34="","",IFERROR(QUARTILE(IF(('S3 Sector Submissions'!$B$6:$B$65=$C34)*('S3 Sector Submissions'!$BB$6:$BB$65="Y")*(('S3 Sector Submissions'!$BE$6:$BE$65=$E34)+('S3 Sector Submissions'!$BF$6:$BF$65=$E34)+('S3 Sector Submissions'!$BG$6:$BG$65=$E34)+($D34="Sector-wide (no peer grouping)")&gt;0)*(INDEX('S3 Sector Submissions'!$F$6:$AS$65,0,MATCH($A34,'S3 Sector Submissions'!$F$5:$AS$5,0))&lt;&gt;""),INDEX('S3 Sector Submissions'!$F$6:$AS$65,0,MATCH($A34,'S3 Sector Submissions'!$F$5:$AS$5,0))),3),""))</f>
      </c>
      <c r="M34" s="7">
        <f t="array" ref="M34">IF($A34="","",IFERROR(MIN(IF(('S3 Sector Submissions'!$B$6:$B$65=$C34)*('S3 Sector Submissions'!$BB$6:$BB$65="Y")*(('S3 Sector Submissions'!$BE$6:$BE$65=$E34)+('S3 Sector Submissions'!$BF$6:$BF$65=$E34)+('S3 Sector Submissions'!$BG$6:$BG$65=$E34)+($D34="Sector-wide (no peer grouping)")&gt;0)*(INDEX('S3 Sector Submissions'!$F$6:$AS$65,0,MATCH($A34,'S3 Sector Submissions'!$F$5:$AS$5,0))&lt;&gt;""),INDEX('S3 Sector Submissions'!$F$6:$AS$65,0,MATCH($A34,'S3 Sector Submissions'!$F$5:$AS$5,0)))),""))</f>
      </c>
      <c r="N34" s="7">
        <f t="array" ref="N34">IF($A34="","",IFERROR(MAX(IF(('S3 Sector Submissions'!$B$6:$B$65=$C34)*('S3 Sector Submissions'!$BB$6:$BB$65="Y")*(('S3 Sector Submissions'!$BE$6:$BE$65=$E34)+('S3 Sector Submissions'!$BF$6:$BF$65=$E34)+('S3 Sector Submissions'!$BG$6:$BG$65=$E34)+($D34="Sector-wide (no peer grouping)")&gt;0)*(INDEX('S3 Sector Submissions'!$F$6:$AS$65,0,MATCH($A34,'S3 Sector Submissions'!$F$5:$AS$5,0))&lt;&gt;""),INDEX('S3 Sector Submissions'!$F$6:$AS$65,0,MATCH($A34,'S3 Sector Submissions'!$F$5:$AS$5,0)))),""))</f>
      </c>
      <c r="O34" s="11"/>
      <c r="P34" s="11"/>
      <c r="Q34" s="4"/>
      <c r="R34" s="4"/>
    </row>
    <row r="35">
      <c r="A35" s="11"/>
      <c r="B35" s="4"/>
      <c r="C35" s="4"/>
      <c r="D35" s="11"/>
      <c r="E35" s="4"/>
      <c r="F35" s="18">
        <f>IF($A35="","",SUMPRODUCT(('S3 Sector Submissions'!$B$6:$B$65=$C35)*('S3 Sector Submissions'!$BB$6:$BB$65="Y")*(('S3 Sector Submissions'!$BE$6:$BE$65=$E35)+('S3 Sector Submissions'!$BF$6:$BF$65=$E35)+('S3 Sector Submissions'!$BG$6:$BG$65=$E35)+($D35="Sector-wide (no peer grouping)")&gt;0)*(INDEX('S3 Sector Submissions'!$F$6:$AS$65,0,MATCH($A35,'S3 Sector Submissions'!$F$5:$AS$5,0))&lt;&gt;"")))</f>
      </c>
      <c r="G35" s="18">
        <f>IF($A35="","",SUMPRODUCT(('S3 Sector Submissions'!$B$6:$B$65=$C35)*('S3 Sector Submissions'!$BB$6:$BB$65="N")*(('S3 Sector Submissions'!$BE$6:$BE$65=$E35)+('S3 Sector Submissions'!$BF$6:$BF$65=$E35)+('S3 Sector Submissions'!$BG$6:$BG$65=$E35)+($D35="Sector-wide (no peer grouping)")&gt;0)))</f>
      </c>
      <c r="H35" s="7">
        <f>IF(F35="","",IF(F35&gt;='Start Here'!$B$35,"Y","N"))</f>
      </c>
      <c r="I35" s="7">
        <f>IF(H35="","",IF(H35="Y","Publish peer-group figure","Sector-wide figure only"))</f>
      </c>
      <c r="J35" s="7">
        <f t="array" ref="J35">IF($A35="","",IFERROR(MEDIAN(IF(('S3 Sector Submissions'!$B$6:$B$65=$C35)*('S3 Sector Submissions'!$BB$6:$BB$65="Y")*(('S3 Sector Submissions'!$BE$6:$BE$65=$E35)+('S3 Sector Submissions'!$BF$6:$BF$65=$E35)+('S3 Sector Submissions'!$BG$6:$BG$65=$E35)+($D35="Sector-wide (no peer grouping)")&gt;0)*(INDEX('S3 Sector Submissions'!$F$6:$AS$65,0,MATCH($A35,'S3 Sector Submissions'!$F$5:$AS$5,0))&lt;&gt;""),INDEX('S3 Sector Submissions'!$F$6:$AS$65,0,MATCH($A35,'S3 Sector Submissions'!$F$5:$AS$5,0)))),""))</f>
      </c>
      <c r="K35" s="7">
        <f t="array" ref="K35">IF($A35="","",IFERROR(QUARTILE(IF(('S3 Sector Submissions'!$B$6:$B$65=$C35)*('S3 Sector Submissions'!$BB$6:$BB$65="Y")*(('S3 Sector Submissions'!$BE$6:$BE$65=$E35)+('S3 Sector Submissions'!$BF$6:$BF$65=$E35)+('S3 Sector Submissions'!$BG$6:$BG$65=$E35)+($D35="Sector-wide (no peer grouping)")&gt;0)*(INDEX('S3 Sector Submissions'!$F$6:$AS$65,0,MATCH($A35,'S3 Sector Submissions'!$F$5:$AS$5,0))&lt;&gt;""),INDEX('S3 Sector Submissions'!$F$6:$AS$65,0,MATCH($A35,'S3 Sector Submissions'!$F$5:$AS$5,0))),1),""))</f>
      </c>
      <c r="L35" s="7">
        <f t="array" ref="L35">IF($A35="","",IFERROR(QUARTILE(IF(('S3 Sector Submissions'!$B$6:$B$65=$C35)*('S3 Sector Submissions'!$BB$6:$BB$65="Y")*(('S3 Sector Submissions'!$BE$6:$BE$65=$E35)+('S3 Sector Submissions'!$BF$6:$BF$65=$E35)+('S3 Sector Submissions'!$BG$6:$BG$65=$E35)+($D35="Sector-wide (no peer grouping)")&gt;0)*(INDEX('S3 Sector Submissions'!$F$6:$AS$65,0,MATCH($A35,'S3 Sector Submissions'!$F$5:$AS$5,0))&lt;&gt;""),INDEX('S3 Sector Submissions'!$F$6:$AS$65,0,MATCH($A35,'S3 Sector Submissions'!$F$5:$AS$5,0))),3),""))</f>
      </c>
      <c r="M35" s="7">
        <f t="array" ref="M35">IF($A35="","",IFERROR(MIN(IF(('S3 Sector Submissions'!$B$6:$B$65=$C35)*('S3 Sector Submissions'!$BB$6:$BB$65="Y")*(('S3 Sector Submissions'!$BE$6:$BE$65=$E35)+('S3 Sector Submissions'!$BF$6:$BF$65=$E35)+('S3 Sector Submissions'!$BG$6:$BG$65=$E35)+($D35="Sector-wide (no peer grouping)")&gt;0)*(INDEX('S3 Sector Submissions'!$F$6:$AS$65,0,MATCH($A35,'S3 Sector Submissions'!$F$5:$AS$5,0))&lt;&gt;""),INDEX('S3 Sector Submissions'!$F$6:$AS$65,0,MATCH($A35,'S3 Sector Submissions'!$F$5:$AS$5,0)))),""))</f>
      </c>
      <c r="N35" s="7">
        <f t="array" ref="N35">IF($A35="","",IFERROR(MAX(IF(('S3 Sector Submissions'!$B$6:$B$65=$C35)*('S3 Sector Submissions'!$BB$6:$BB$65="Y")*(('S3 Sector Submissions'!$BE$6:$BE$65=$E35)+('S3 Sector Submissions'!$BF$6:$BF$65=$E35)+('S3 Sector Submissions'!$BG$6:$BG$65=$E35)+($D35="Sector-wide (no peer grouping)")&gt;0)*(INDEX('S3 Sector Submissions'!$F$6:$AS$65,0,MATCH($A35,'S3 Sector Submissions'!$F$5:$AS$5,0))&lt;&gt;""),INDEX('S3 Sector Submissions'!$F$6:$AS$65,0,MATCH($A35,'S3 Sector Submissions'!$F$5:$AS$5,0)))),""))</f>
      </c>
      <c r="O35" s="11"/>
      <c r="P35" s="11"/>
      <c r="Q35" s="4"/>
      <c r="R35" s="4"/>
    </row>
    <row r="38">
      <c r="A38" s="15" t="inlineStr">
        <is>
          <t xml:space="preserve">Utility position block (26.3: each utility receives its own position against the anonymized benchmark). Utility-identifiable: send only to the utility concerned; never publish.</t>
        </is>
      </c>
    </row>
    <row r="40">
      <c r="A40" s="3" t="inlineStr">
        <is>
          <t xml:space="preserve">Utility</t>
        </is>
      </c>
      <c r="B40" s="3" t="inlineStr">
        <is>
          <t xml:space="preserve">Indicator</t>
        </is>
      </c>
      <c r="C40" s="3" t="inlineStr">
        <is>
          <t xml:space="preserve">Period</t>
        </is>
      </c>
      <c r="D40" s="3" t="inlineStr">
        <is>
          <t xml:space="preserve">Utility’s certified value (from S3)</t>
        </is>
      </c>
      <c r="E40" s="3" t="inlineStr">
        <is>
          <t xml:space="preserve">Peer group value to compare (as recorded on S3)</t>
        </is>
      </c>
      <c r="F40" s="3" t="inlineStr">
        <is>
          <t xml:space="preserve">Utilities in peer group (n)</t>
        </is>
      </c>
      <c r="G40" s="3" t="inlineStr">
        <is>
          <t xml:space="preserve">Peer group median</t>
        </is>
      </c>
      <c r="H40" s="3" t="inlineStr">
        <is>
          <t xml:space="preserve">Sector-wide median</t>
        </is>
      </c>
      <c r="I40" s="3" t="inlineStr">
        <is>
          <t xml:space="preserve">Comparison shown to the utility</t>
        </is>
      </c>
      <c r="J40" s="3" t="inlineStr">
        <is>
          <t xml:space="preserve">Position against the comparison shown</t>
        </is>
      </c>
      <c r="K40" s="3" t="inlineStr">
        <is>
          <t xml:space="preserve">Notes</t>
        </is>
      </c>
    </row>
    <row r="41">
      <c r="A41" s="4" t="inlineStr">
        <is>
          <t xml:space="preserve">EXAMPLE Utility A</t>
        </is>
      </c>
      <c r="B41" s="11" t="inlineStr">
        <is>
          <t xml:space="preserve">Daily read success rate</t>
        </is>
      </c>
      <c r="C41" s="4" t="inlineStr">
        <is>
          <t xml:space="preserve">2026-Q3</t>
        </is>
      </c>
      <c r="D41" s="7">
        <f t="array" ref="D41">IF(OR($A41="",$B41=""),"",IFERROR(INDEX(INDEX('S3 Sector Submissions'!$F$6:$AS$65,0,MATCH($B41,'S3 Sector Submissions'!$F$5:$AS$5,0)),MATCH(1,('S3 Sector Submissions'!$A$6:$A$65=$A41)*('S3 Sector Submissions'!$B$6:$B$65=$C41),0)),""))</f>
      </c>
      <c r="E41" s="4" t="inlineStr">
        <is>
          <t xml:space="preserve">Small</t>
        </is>
      </c>
      <c r="F41" s="18">
        <f>IF($B41="","",SUMPRODUCT(('S3 Sector Submissions'!$B$6:$B$65=$C41)*('S3 Sector Submissions'!$BB$6:$BB$65="Y")*(('S3 Sector Submissions'!$BE$6:$BE$65=$E41)+('S3 Sector Submissions'!$BF$6:$BF$65=$E41)+('S3 Sector Submissions'!$BG$6:$BG$65=$E41)&gt;0)*(INDEX('S3 Sector Submissions'!$F$6:$AS$65,0,MATCH($B41,'S3 Sector Submissions'!$F$5:$AS$5,0))&lt;&gt;"")))</f>
      </c>
      <c r="G41" s="7">
        <f t="array" ref="G41">IF($B41="","",IFERROR(MEDIAN(IF(('S3 Sector Submissions'!$B$6:$B$65=$C41)*('S3 Sector Submissions'!$BB$6:$BB$65="Y")*(('S3 Sector Submissions'!$BE$6:$BE$65=$E41)+('S3 Sector Submissions'!$BF$6:$BF$65=$E41)+('S3 Sector Submissions'!$BG$6:$BG$65=$E41)&gt;0)*(INDEX('S3 Sector Submissions'!$F$6:$AS$65,0,MATCH($B41,'S3 Sector Submissions'!$F$5:$AS$5,0))&lt;&gt;""),INDEX('S3 Sector Submissions'!$F$6:$AS$65,0,MATCH($B41,'S3 Sector Submissions'!$F$5:$AS$5,0)))),""))</f>
      </c>
      <c r="H41" s="7">
        <f t="array" ref="H41">IF($B41="","",IFERROR(MEDIAN(IF(('S3 Sector Submissions'!$B$6:$B$65=$C41)*('S3 Sector Submissions'!$BB$6:$BB$65="Y")*(INDEX('S3 Sector Submissions'!$F$6:$AS$65,0,MATCH($B41,'S3 Sector Submissions'!$F$5:$AS$5,0))&lt;&gt;""),INDEX('S3 Sector Submissions'!$F$6:$AS$65,0,MATCH($B41,'S3 Sector Submissions'!$F$5:$AS$5,0)))),""))</f>
      </c>
      <c r="I41" s="7">
        <f>IF(F41="","",IF(F41&gt;='Start Here'!$B$35,"Peer group","Sector-wide only"))</f>
      </c>
      <c r="J41" s="7">
        <f>IF(OR(D41="",I41=""),"",IF(IF(I41="Peer group",G41,H41)="","",IF(D41&lt;=IF(I41="Peer group",G41,H41),"At or below median","Above median")))</f>
      </c>
      <c r="K41" s="4" t="inlineStr">
        <is>
          <t xml:space="preserve">Example row: delete or overwrite.</t>
        </is>
      </c>
    </row>
    <row r="42">
      <c r="A42" s="4"/>
      <c r="B42" s="11"/>
      <c r="C42" s="4"/>
      <c r="D42" s="7">
        <f t="array" ref="D42">IF(OR($A42="",$B42=""),"",IFERROR(INDEX(INDEX('S3 Sector Submissions'!$F$6:$AS$65,0,MATCH($B42,'S3 Sector Submissions'!$F$5:$AS$5,0)),MATCH(1,('S3 Sector Submissions'!$A$6:$A$65=$A42)*('S3 Sector Submissions'!$B$6:$B$65=$C42),0)),""))</f>
      </c>
      <c r="E42" s="4"/>
      <c r="F42" s="18">
        <f>IF($B42="","",SUMPRODUCT(('S3 Sector Submissions'!$B$6:$B$65=$C42)*('S3 Sector Submissions'!$BB$6:$BB$65="Y")*(('S3 Sector Submissions'!$BE$6:$BE$65=$E42)+('S3 Sector Submissions'!$BF$6:$BF$65=$E42)+('S3 Sector Submissions'!$BG$6:$BG$65=$E42)&gt;0)*(INDEX('S3 Sector Submissions'!$F$6:$AS$65,0,MATCH($B42,'S3 Sector Submissions'!$F$5:$AS$5,0))&lt;&gt;"")))</f>
      </c>
      <c r="G42" s="7">
        <f t="array" ref="G42">IF($B42="","",IFERROR(MEDIAN(IF(('S3 Sector Submissions'!$B$6:$B$65=$C42)*('S3 Sector Submissions'!$BB$6:$BB$65="Y")*(('S3 Sector Submissions'!$BE$6:$BE$65=$E42)+('S3 Sector Submissions'!$BF$6:$BF$65=$E42)+('S3 Sector Submissions'!$BG$6:$BG$65=$E42)&gt;0)*(INDEX('S3 Sector Submissions'!$F$6:$AS$65,0,MATCH($B42,'S3 Sector Submissions'!$F$5:$AS$5,0))&lt;&gt;""),INDEX('S3 Sector Submissions'!$F$6:$AS$65,0,MATCH($B42,'S3 Sector Submissions'!$F$5:$AS$5,0)))),""))</f>
      </c>
      <c r="H42" s="7">
        <f t="array" ref="H42">IF($B42="","",IFERROR(MEDIAN(IF(('S3 Sector Submissions'!$B$6:$B$65=$C42)*('S3 Sector Submissions'!$BB$6:$BB$65="Y")*(INDEX('S3 Sector Submissions'!$F$6:$AS$65,0,MATCH($B42,'S3 Sector Submissions'!$F$5:$AS$5,0))&lt;&gt;""),INDEX('S3 Sector Submissions'!$F$6:$AS$65,0,MATCH($B42,'S3 Sector Submissions'!$F$5:$AS$5,0)))),""))</f>
      </c>
      <c r="I42" s="7">
        <f>IF(F42="","",IF(F42&gt;='Start Here'!$B$35,"Peer group","Sector-wide only"))</f>
      </c>
      <c r="J42" s="7">
        <f>IF(OR(D42="",I42=""),"",IF(IF(I42="Peer group",G42,H42)="","",IF(D42&lt;=IF(I42="Peer group",G42,H42),"At or below median","Above median")))</f>
      </c>
      <c r="K42" s="4"/>
    </row>
    <row r="43">
      <c r="A43" s="4"/>
      <c r="B43" s="11"/>
      <c r="C43" s="4"/>
      <c r="D43" s="7">
        <f t="array" ref="D43">IF(OR($A43="",$B43=""),"",IFERROR(INDEX(INDEX('S3 Sector Submissions'!$F$6:$AS$65,0,MATCH($B43,'S3 Sector Submissions'!$F$5:$AS$5,0)),MATCH(1,('S3 Sector Submissions'!$A$6:$A$65=$A43)*('S3 Sector Submissions'!$B$6:$B$65=$C43),0)),""))</f>
      </c>
      <c r="E43" s="4"/>
      <c r="F43" s="18">
        <f>IF($B43="","",SUMPRODUCT(('S3 Sector Submissions'!$B$6:$B$65=$C43)*('S3 Sector Submissions'!$BB$6:$BB$65="Y")*(('S3 Sector Submissions'!$BE$6:$BE$65=$E43)+('S3 Sector Submissions'!$BF$6:$BF$65=$E43)+('S3 Sector Submissions'!$BG$6:$BG$65=$E43)&gt;0)*(INDEX('S3 Sector Submissions'!$F$6:$AS$65,0,MATCH($B43,'S3 Sector Submissions'!$F$5:$AS$5,0))&lt;&gt;"")))</f>
      </c>
      <c r="G43" s="7">
        <f t="array" ref="G43">IF($B43="","",IFERROR(MEDIAN(IF(('S3 Sector Submissions'!$B$6:$B$65=$C43)*('S3 Sector Submissions'!$BB$6:$BB$65="Y")*(('S3 Sector Submissions'!$BE$6:$BE$65=$E43)+('S3 Sector Submissions'!$BF$6:$BF$65=$E43)+('S3 Sector Submissions'!$BG$6:$BG$65=$E43)&gt;0)*(INDEX('S3 Sector Submissions'!$F$6:$AS$65,0,MATCH($B43,'S3 Sector Submissions'!$F$5:$AS$5,0))&lt;&gt;""),INDEX('S3 Sector Submissions'!$F$6:$AS$65,0,MATCH($B43,'S3 Sector Submissions'!$F$5:$AS$5,0)))),""))</f>
      </c>
      <c r="H43" s="7">
        <f t="array" ref="H43">IF($B43="","",IFERROR(MEDIAN(IF(('S3 Sector Submissions'!$B$6:$B$65=$C43)*('S3 Sector Submissions'!$BB$6:$BB$65="Y")*(INDEX('S3 Sector Submissions'!$F$6:$AS$65,0,MATCH($B43,'S3 Sector Submissions'!$F$5:$AS$5,0))&lt;&gt;""),INDEX('S3 Sector Submissions'!$F$6:$AS$65,0,MATCH($B43,'S3 Sector Submissions'!$F$5:$AS$5,0)))),""))</f>
      </c>
      <c r="I43" s="7">
        <f>IF(F43="","",IF(F43&gt;='Start Here'!$B$35,"Peer group","Sector-wide only"))</f>
      </c>
      <c r="J43" s="7">
        <f>IF(OR(D43="",I43=""),"",IF(IF(I43="Peer group",G43,H43)="","",IF(D43&lt;=IF(I43="Peer group",G43,H43),"At or below median","Above median")))</f>
      </c>
      <c r="K43" s="4"/>
    </row>
    <row r="44">
      <c r="A44" s="4"/>
      <c r="B44" s="11"/>
      <c r="C44" s="4"/>
      <c r="D44" s="7">
        <f t="array" ref="D44">IF(OR($A44="",$B44=""),"",IFERROR(INDEX(INDEX('S3 Sector Submissions'!$F$6:$AS$65,0,MATCH($B44,'S3 Sector Submissions'!$F$5:$AS$5,0)),MATCH(1,('S3 Sector Submissions'!$A$6:$A$65=$A44)*('S3 Sector Submissions'!$B$6:$B$65=$C44),0)),""))</f>
      </c>
      <c r="E44" s="4"/>
      <c r="F44" s="18">
        <f>IF($B44="","",SUMPRODUCT(('S3 Sector Submissions'!$B$6:$B$65=$C44)*('S3 Sector Submissions'!$BB$6:$BB$65="Y")*(('S3 Sector Submissions'!$BE$6:$BE$65=$E44)+('S3 Sector Submissions'!$BF$6:$BF$65=$E44)+('S3 Sector Submissions'!$BG$6:$BG$65=$E44)&gt;0)*(INDEX('S3 Sector Submissions'!$F$6:$AS$65,0,MATCH($B44,'S3 Sector Submissions'!$F$5:$AS$5,0))&lt;&gt;"")))</f>
      </c>
      <c r="G44" s="7">
        <f t="array" ref="G44">IF($B44="","",IFERROR(MEDIAN(IF(('S3 Sector Submissions'!$B$6:$B$65=$C44)*('S3 Sector Submissions'!$BB$6:$BB$65="Y")*(('S3 Sector Submissions'!$BE$6:$BE$65=$E44)+('S3 Sector Submissions'!$BF$6:$BF$65=$E44)+('S3 Sector Submissions'!$BG$6:$BG$65=$E44)&gt;0)*(INDEX('S3 Sector Submissions'!$F$6:$AS$65,0,MATCH($B44,'S3 Sector Submissions'!$F$5:$AS$5,0))&lt;&gt;""),INDEX('S3 Sector Submissions'!$F$6:$AS$65,0,MATCH($B44,'S3 Sector Submissions'!$F$5:$AS$5,0)))),""))</f>
      </c>
      <c r="H44" s="7">
        <f t="array" ref="H44">IF($B44="","",IFERROR(MEDIAN(IF(('S3 Sector Submissions'!$B$6:$B$65=$C44)*('S3 Sector Submissions'!$BB$6:$BB$65="Y")*(INDEX('S3 Sector Submissions'!$F$6:$AS$65,0,MATCH($B44,'S3 Sector Submissions'!$F$5:$AS$5,0))&lt;&gt;""),INDEX('S3 Sector Submissions'!$F$6:$AS$65,0,MATCH($B44,'S3 Sector Submissions'!$F$5:$AS$5,0)))),""))</f>
      </c>
      <c r="I44" s="7">
        <f>IF(F44="","",IF(F44&gt;='Start Here'!$B$35,"Peer group","Sector-wide only"))</f>
      </c>
      <c r="J44" s="7">
        <f>IF(OR(D44="",I44=""),"",IF(IF(I44="Peer group",G44,H44)="","",IF(D44&lt;=IF(I44="Peer group",G44,H44),"At or below median","Above median")))</f>
      </c>
      <c r="K44" s="4"/>
    </row>
    <row r="45">
      <c r="A45" s="4"/>
      <c r="B45" s="11"/>
      <c r="C45" s="4"/>
      <c r="D45" s="7">
        <f t="array" ref="D45">IF(OR($A45="",$B45=""),"",IFERROR(INDEX(INDEX('S3 Sector Submissions'!$F$6:$AS$65,0,MATCH($B45,'S3 Sector Submissions'!$F$5:$AS$5,0)),MATCH(1,('S3 Sector Submissions'!$A$6:$A$65=$A45)*('S3 Sector Submissions'!$B$6:$B$65=$C45),0)),""))</f>
      </c>
      <c r="E45" s="4"/>
      <c r="F45" s="18">
        <f>IF($B45="","",SUMPRODUCT(('S3 Sector Submissions'!$B$6:$B$65=$C45)*('S3 Sector Submissions'!$BB$6:$BB$65="Y")*(('S3 Sector Submissions'!$BE$6:$BE$65=$E45)+('S3 Sector Submissions'!$BF$6:$BF$65=$E45)+('S3 Sector Submissions'!$BG$6:$BG$65=$E45)&gt;0)*(INDEX('S3 Sector Submissions'!$F$6:$AS$65,0,MATCH($B45,'S3 Sector Submissions'!$F$5:$AS$5,0))&lt;&gt;"")))</f>
      </c>
      <c r="G45" s="7">
        <f t="array" ref="G45">IF($B45="","",IFERROR(MEDIAN(IF(('S3 Sector Submissions'!$B$6:$B$65=$C45)*('S3 Sector Submissions'!$BB$6:$BB$65="Y")*(('S3 Sector Submissions'!$BE$6:$BE$65=$E45)+('S3 Sector Submissions'!$BF$6:$BF$65=$E45)+('S3 Sector Submissions'!$BG$6:$BG$65=$E45)&gt;0)*(INDEX('S3 Sector Submissions'!$F$6:$AS$65,0,MATCH($B45,'S3 Sector Submissions'!$F$5:$AS$5,0))&lt;&gt;""),INDEX('S3 Sector Submissions'!$F$6:$AS$65,0,MATCH($B45,'S3 Sector Submissions'!$F$5:$AS$5,0)))),""))</f>
      </c>
      <c r="H45" s="7">
        <f t="array" ref="H45">IF($B45="","",IFERROR(MEDIAN(IF(('S3 Sector Submissions'!$B$6:$B$65=$C45)*('S3 Sector Submissions'!$BB$6:$BB$65="Y")*(INDEX('S3 Sector Submissions'!$F$6:$AS$65,0,MATCH($B45,'S3 Sector Submissions'!$F$5:$AS$5,0))&lt;&gt;""),INDEX('S3 Sector Submissions'!$F$6:$AS$65,0,MATCH($B45,'S3 Sector Submissions'!$F$5:$AS$5,0)))),""))</f>
      </c>
      <c r="I45" s="7">
        <f>IF(F45="","",IF(F45&gt;='Start Here'!$B$35,"Peer group","Sector-wide only"))</f>
      </c>
      <c r="J45" s="7">
        <f>IF(OR(D45="",I45=""),"",IF(IF(I45="Peer group",G45,H45)="","",IF(D45&lt;=IF(I45="Peer group",G45,H45),"At or below median","Above median")))</f>
      </c>
      <c r="K45" s="4"/>
    </row>
    <row r="46">
      <c r="A46" s="4"/>
      <c r="B46" s="11"/>
      <c r="C46" s="4"/>
      <c r="D46" s="7">
        <f t="array" ref="D46">IF(OR($A46="",$B46=""),"",IFERROR(INDEX(INDEX('S3 Sector Submissions'!$F$6:$AS$65,0,MATCH($B46,'S3 Sector Submissions'!$F$5:$AS$5,0)),MATCH(1,('S3 Sector Submissions'!$A$6:$A$65=$A46)*('S3 Sector Submissions'!$B$6:$B$65=$C46),0)),""))</f>
      </c>
      <c r="E46" s="4"/>
      <c r="F46" s="18">
        <f>IF($B46="","",SUMPRODUCT(('S3 Sector Submissions'!$B$6:$B$65=$C46)*('S3 Sector Submissions'!$BB$6:$BB$65="Y")*(('S3 Sector Submissions'!$BE$6:$BE$65=$E46)+('S3 Sector Submissions'!$BF$6:$BF$65=$E46)+('S3 Sector Submissions'!$BG$6:$BG$65=$E46)&gt;0)*(INDEX('S3 Sector Submissions'!$F$6:$AS$65,0,MATCH($B46,'S3 Sector Submissions'!$F$5:$AS$5,0))&lt;&gt;"")))</f>
      </c>
      <c r="G46" s="7">
        <f t="array" ref="G46">IF($B46="","",IFERROR(MEDIAN(IF(('S3 Sector Submissions'!$B$6:$B$65=$C46)*('S3 Sector Submissions'!$BB$6:$BB$65="Y")*(('S3 Sector Submissions'!$BE$6:$BE$65=$E46)+('S3 Sector Submissions'!$BF$6:$BF$65=$E46)+('S3 Sector Submissions'!$BG$6:$BG$65=$E46)&gt;0)*(INDEX('S3 Sector Submissions'!$F$6:$AS$65,0,MATCH($B46,'S3 Sector Submissions'!$F$5:$AS$5,0))&lt;&gt;""),INDEX('S3 Sector Submissions'!$F$6:$AS$65,0,MATCH($B46,'S3 Sector Submissions'!$F$5:$AS$5,0)))),""))</f>
      </c>
      <c r="H46" s="7">
        <f t="array" ref="H46">IF($B46="","",IFERROR(MEDIAN(IF(('S3 Sector Submissions'!$B$6:$B$65=$C46)*('S3 Sector Submissions'!$BB$6:$BB$65="Y")*(INDEX('S3 Sector Submissions'!$F$6:$AS$65,0,MATCH($B46,'S3 Sector Submissions'!$F$5:$AS$5,0))&lt;&gt;""),INDEX('S3 Sector Submissions'!$F$6:$AS$65,0,MATCH($B46,'S3 Sector Submissions'!$F$5:$AS$5,0)))),""))</f>
      </c>
      <c r="I46" s="7">
        <f>IF(F46="","",IF(F46&gt;='Start Here'!$B$35,"Peer group","Sector-wide only"))</f>
      </c>
      <c r="J46" s="7">
        <f>IF(OR(D46="",I46=""),"",IF(IF(I46="Peer group",G46,H46)="","",IF(D46&lt;=IF(I46="Peer group",G46,H46),"At or below median","Above median")))</f>
      </c>
      <c r="K46" s="4"/>
    </row>
    <row r="47">
      <c r="A47" s="4"/>
      <c r="B47" s="11"/>
      <c r="C47" s="4"/>
      <c r="D47" s="7">
        <f t="array" ref="D47">IF(OR($A47="",$B47=""),"",IFERROR(INDEX(INDEX('S3 Sector Submissions'!$F$6:$AS$65,0,MATCH($B47,'S3 Sector Submissions'!$F$5:$AS$5,0)),MATCH(1,('S3 Sector Submissions'!$A$6:$A$65=$A47)*('S3 Sector Submissions'!$B$6:$B$65=$C47),0)),""))</f>
      </c>
      <c r="E47" s="4"/>
      <c r="F47" s="18">
        <f>IF($B47="","",SUMPRODUCT(('S3 Sector Submissions'!$B$6:$B$65=$C47)*('S3 Sector Submissions'!$BB$6:$BB$65="Y")*(('S3 Sector Submissions'!$BE$6:$BE$65=$E47)+('S3 Sector Submissions'!$BF$6:$BF$65=$E47)+('S3 Sector Submissions'!$BG$6:$BG$65=$E47)&gt;0)*(INDEX('S3 Sector Submissions'!$F$6:$AS$65,0,MATCH($B47,'S3 Sector Submissions'!$F$5:$AS$5,0))&lt;&gt;"")))</f>
      </c>
      <c r="G47" s="7">
        <f t="array" ref="G47">IF($B47="","",IFERROR(MEDIAN(IF(('S3 Sector Submissions'!$B$6:$B$65=$C47)*('S3 Sector Submissions'!$BB$6:$BB$65="Y")*(('S3 Sector Submissions'!$BE$6:$BE$65=$E47)+('S3 Sector Submissions'!$BF$6:$BF$65=$E47)+('S3 Sector Submissions'!$BG$6:$BG$65=$E47)&gt;0)*(INDEX('S3 Sector Submissions'!$F$6:$AS$65,0,MATCH($B47,'S3 Sector Submissions'!$F$5:$AS$5,0))&lt;&gt;""),INDEX('S3 Sector Submissions'!$F$6:$AS$65,0,MATCH($B47,'S3 Sector Submissions'!$F$5:$AS$5,0)))),""))</f>
      </c>
      <c r="H47" s="7">
        <f t="array" ref="H47">IF($B47="","",IFERROR(MEDIAN(IF(('S3 Sector Submissions'!$B$6:$B$65=$C47)*('S3 Sector Submissions'!$BB$6:$BB$65="Y")*(INDEX('S3 Sector Submissions'!$F$6:$AS$65,0,MATCH($B47,'S3 Sector Submissions'!$F$5:$AS$5,0))&lt;&gt;""),INDEX('S3 Sector Submissions'!$F$6:$AS$65,0,MATCH($B47,'S3 Sector Submissions'!$F$5:$AS$5,0)))),""))</f>
      </c>
      <c r="I47" s="7">
        <f>IF(F47="","",IF(F47&gt;='Start Here'!$B$35,"Peer group","Sector-wide only"))</f>
      </c>
      <c r="J47" s="7">
        <f>IF(OR(D47="",I47=""),"",IF(IF(I47="Peer group",G47,H47)="","",IF(D47&lt;=IF(I47="Peer group",G47,H47),"At or below median","Above median")))</f>
      </c>
      <c r="K47" s="4"/>
    </row>
    <row r="48">
      <c r="A48" s="4"/>
      <c r="B48" s="11"/>
      <c r="C48" s="4"/>
      <c r="D48" s="7">
        <f t="array" ref="D48">IF(OR($A48="",$B48=""),"",IFERROR(INDEX(INDEX('S3 Sector Submissions'!$F$6:$AS$65,0,MATCH($B48,'S3 Sector Submissions'!$F$5:$AS$5,0)),MATCH(1,('S3 Sector Submissions'!$A$6:$A$65=$A48)*('S3 Sector Submissions'!$B$6:$B$65=$C48),0)),""))</f>
      </c>
      <c r="E48" s="4"/>
      <c r="F48" s="18">
        <f>IF($B48="","",SUMPRODUCT(('S3 Sector Submissions'!$B$6:$B$65=$C48)*('S3 Sector Submissions'!$BB$6:$BB$65="Y")*(('S3 Sector Submissions'!$BE$6:$BE$65=$E48)+('S3 Sector Submissions'!$BF$6:$BF$65=$E48)+('S3 Sector Submissions'!$BG$6:$BG$65=$E48)&gt;0)*(INDEX('S3 Sector Submissions'!$F$6:$AS$65,0,MATCH($B48,'S3 Sector Submissions'!$F$5:$AS$5,0))&lt;&gt;"")))</f>
      </c>
      <c r="G48" s="7">
        <f t="array" ref="G48">IF($B48="","",IFERROR(MEDIAN(IF(('S3 Sector Submissions'!$B$6:$B$65=$C48)*('S3 Sector Submissions'!$BB$6:$BB$65="Y")*(('S3 Sector Submissions'!$BE$6:$BE$65=$E48)+('S3 Sector Submissions'!$BF$6:$BF$65=$E48)+('S3 Sector Submissions'!$BG$6:$BG$65=$E48)&gt;0)*(INDEX('S3 Sector Submissions'!$F$6:$AS$65,0,MATCH($B48,'S3 Sector Submissions'!$F$5:$AS$5,0))&lt;&gt;""),INDEX('S3 Sector Submissions'!$F$6:$AS$65,0,MATCH($B48,'S3 Sector Submissions'!$F$5:$AS$5,0)))),""))</f>
      </c>
      <c r="H48" s="7">
        <f t="array" ref="H48">IF($B48="","",IFERROR(MEDIAN(IF(('S3 Sector Submissions'!$B$6:$B$65=$C48)*('S3 Sector Submissions'!$BB$6:$BB$65="Y")*(INDEX('S3 Sector Submissions'!$F$6:$AS$65,0,MATCH($B48,'S3 Sector Submissions'!$F$5:$AS$5,0))&lt;&gt;""),INDEX('S3 Sector Submissions'!$F$6:$AS$65,0,MATCH($B48,'S3 Sector Submissions'!$F$5:$AS$5,0)))),""))</f>
      </c>
      <c r="I48" s="7">
        <f>IF(F48="","",IF(F48&gt;='Start Here'!$B$35,"Peer group","Sector-wide only"))</f>
      </c>
      <c r="J48" s="7">
        <f>IF(OR(D48="",I48=""),"",IF(IF(I48="Peer group",G48,H48)="","",IF(D48&lt;=IF(I48="Peer group",G48,H48),"At or below median","Above median")))</f>
      </c>
      <c r="K48" s="4"/>
    </row>
    <row r="49">
      <c r="A49" s="4"/>
      <c r="B49" s="11"/>
      <c r="C49" s="4"/>
      <c r="D49" s="7">
        <f t="array" ref="D49">IF(OR($A49="",$B49=""),"",IFERROR(INDEX(INDEX('S3 Sector Submissions'!$F$6:$AS$65,0,MATCH($B49,'S3 Sector Submissions'!$F$5:$AS$5,0)),MATCH(1,('S3 Sector Submissions'!$A$6:$A$65=$A49)*('S3 Sector Submissions'!$B$6:$B$65=$C49),0)),""))</f>
      </c>
      <c r="E49" s="4"/>
      <c r="F49" s="18">
        <f>IF($B49="","",SUMPRODUCT(('S3 Sector Submissions'!$B$6:$B$65=$C49)*('S3 Sector Submissions'!$BB$6:$BB$65="Y")*(('S3 Sector Submissions'!$BE$6:$BE$65=$E49)+('S3 Sector Submissions'!$BF$6:$BF$65=$E49)+('S3 Sector Submissions'!$BG$6:$BG$65=$E49)&gt;0)*(INDEX('S3 Sector Submissions'!$F$6:$AS$65,0,MATCH($B49,'S3 Sector Submissions'!$F$5:$AS$5,0))&lt;&gt;"")))</f>
      </c>
      <c r="G49" s="7">
        <f t="array" ref="G49">IF($B49="","",IFERROR(MEDIAN(IF(('S3 Sector Submissions'!$B$6:$B$65=$C49)*('S3 Sector Submissions'!$BB$6:$BB$65="Y")*(('S3 Sector Submissions'!$BE$6:$BE$65=$E49)+('S3 Sector Submissions'!$BF$6:$BF$65=$E49)+('S3 Sector Submissions'!$BG$6:$BG$65=$E49)&gt;0)*(INDEX('S3 Sector Submissions'!$F$6:$AS$65,0,MATCH($B49,'S3 Sector Submissions'!$F$5:$AS$5,0))&lt;&gt;""),INDEX('S3 Sector Submissions'!$F$6:$AS$65,0,MATCH($B49,'S3 Sector Submissions'!$F$5:$AS$5,0)))),""))</f>
      </c>
      <c r="H49" s="7">
        <f t="array" ref="H49">IF($B49="","",IFERROR(MEDIAN(IF(('S3 Sector Submissions'!$B$6:$B$65=$C49)*('S3 Sector Submissions'!$BB$6:$BB$65="Y")*(INDEX('S3 Sector Submissions'!$F$6:$AS$65,0,MATCH($B49,'S3 Sector Submissions'!$F$5:$AS$5,0))&lt;&gt;""),INDEX('S3 Sector Submissions'!$F$6:$AS$65,0,MATCH($B49,'S3 Sector Submissions'!$F$5:$AS$5,0)))),""))</f>
      </c>
      <c r="I49" s="7">
        <f>IF(F49="","",IF(F49&gt;='Start Here'!$B$35,"Peer group","Sector-wide only"))</f>
      </c>
      <c r="J49" s="7">
        <f>IF(OR(D49="",I49=""),"",IF(IF(I49="Peer group",G49,H49)="","",IF(D49&lt;=IF(I49="Peer group",G49,H49),"At or below median","Above median")))</f>
      </c>
      <c r="K49" s="4"/>
    </row>
    <row r="50">
      <c r="A50" s="4"/>
      <c r="B50" s="11"/>
      <c r="C50" s="4"/>
      <c r="D50" s="7">
        <f t="array" ref="D50">IF(OR($A50="",$B50=""),"",IFERROR(INDEX(INDEX('S3 Sector Submissions'!$F$6:$AS$65,0,MATCH($B50,'S3 Sector Submissions'!$F$5:$AS$5,0)),MATCH(1,('S3 Sector Submissions'!$A$6:$A$65=$A50)*('S3 Sector Submissions'!$B$6:$B$65=$C50),0)),""))</f>
      </c>
      <c r="E50" s="4"/>
      <c r="F50" s="18">
        <f>IF($B50="","",SUMPRODUCT(('S3 Sector Submissions'!$B$6:$B$65=$C50)*('S3 Sector Submissions'!$BB$6:$BB$65="Y")*(('S3 Sector Submissions'!$BE$6:$BE$65=$E50)+('S3 Sector Submissions'!$BF$6:$BF$65=$E50)+('S3 Sector Submissions'!$BG$6:$BG$65=$E50)&gt;0)*(INDEX('S3 Sector Submissions'!$F$6:$AS$65,0,MATCH($B50,'S3 Sector Submissions'!$F$5:$AS$5,0))&lt;&gt;"")))</f>
      </c>
      <c r="G50" s="7">
        <f t="array" ref="G50">IF($B50="","",IFERROR(MEDIAN(IF(('S3 Sector Submissions'!$B$6:$B$65=$C50)*('S3 Sector Submissions'!$BB$6:$BB$65="Y")*(('S3 Sector Submissions'!$BE$6:$BE$65=$E50)+('S3 Sector Submissions'!$BF$6:$BF$65=$E50)+('S3 Sector Submissions'!$BG$6:$BG$65=$E50)&gt;0)*(INDEX('S3 Sector Submissions'!$F$6:$AS$65,0,MATCH($B50,'S3 Sector Submissions'!$F$5:$AS$5,0))&lt;&gt;""),INDEX('S3 Sector Submissions'!$F$6:$AS$65,0,MATCH($B50,'S3 Sector Submissions'!$F$5:$AS$5,0)))),""))</f>
      </c>
      <c r="H50" s="7">
        <f t="array" ref="H50">IF($B50="","",IFERROR(MEDIAN(IF(('S3 Sector Submissions'!$B$6:$B$65=$C50)*('S3 Sector Submissions'!$BB$6:$BB$65="Y")*(INDEX('S3 Sector Submissions'!$F$6:$AS$65,0,MATCH($B50,'S3 Sector Submissions'!$F$5:$AS$5,0))&lt;&gt;""),INDEX('S3 Sector Submissions'!$F$6:$AS$65,0,MATCH($B50,'S3 Sector Submissions'!$F$5:$AS$5,0)))),""))</f>
      </c>
      <c r="I50" s="7">
        <f>IF(F50="","",IF(F50&gt;='Start Here'!$B$35,"Peer group","Sector-wide only"))</f>
      </c>
      <c r="J50" s="7">
        <f>IF(OR(D50="",I50=""),"",IF(IF(I50="Peer group",G50,H50)="","",IF(D50&lt;=IF(I50="Peer group",G50,H50),"At or below median","Above median")))</f>
      </c>
      <c r="K50" s="4"/>
    </row>
    <row r="51">
      <c r="A51" s="4"/>
      <c r="B51" s="11"/>
      <c r="C51" s="4"/>
      <c r="D51" s="7">
        <f t="array" ref="D51">IF(OR($A51="",$B51=""),"",IFERROR(INDEX(INDEX('S3 Sector Submissions'!$F$6:$AS$65,0,MATCH($B51,'S3 Sector Submissions'!$F$5:$AS$5,0)),MATCH(1,('S3 Sector Submissions'!$A$6:$A$65=$A51)*('S3 Sector Submissions'!$B$6:$B$65=$C51),0)),""))</f>
      </c>
      <c r="E51" s="4"/>
      <c r="F51" s="18">
        <f>IF($B51="","",SUMPRODUCT(('S3 Sector Submissions'!$B$6:$B$65=$C51)*('S3 Sector Submissions'!$BB$6:$BB$65="Y")*(('S3 Sector Submissions'!$BE$6:$BE$65=$E51)+('S3 Sector Submissions'!$BF$6:$BF$65=$E51)+('S3 Sector Submissions'!$BG$6:$BG$65=$E51)&gt;0)*(INDEX('S3 Sector Submissions'!$F$6:$AS$65,0,MATCH($B51,'S3 Sector Submissions'!$F$5:$AS$5,0))&lt;&gt;"")))</f>
      </c>
      <c r="G51" s="7">
        <f t="array" ref="G51">IF($B51="","",IFERROR(MEDIAN(IF(('S3 Sector Submissions'!$B$6:$B$65=$C51)*('S3 Sector Submissions'!$BB$6:$BB$65="Y")*(('S3 Sector Submissions'!$BE$6:$BE$65=$E51)+('S3 Sector Submissions'!$BF$6:$BF$65=$E51)+('S3 Sector Submissions'!$BG$6:$BG$65=$E51)&gt;0)*(INDEX('S3 Sector Submissions'!$F$6:$AS$65,0,MATCH($B51,'S3 Sector Submissions'!$F$5:$AS$5,0))&lt;&gt;""),INDEX('S3 Sector Submissions'!$F$6:$AS$65,0,MATCH($B51,'S3 Sector Submissions'!$F$5:$AS$5,0)))),""))</f>
      </c>
      <c r="H51" s="7">
        <f t="array" ref="H51">IF($B51="","",IFERROR(MEDIAN(IF(('S3 Sector Submissions'!$B$6:$B$65=$C51)*('S3 Sector Submissions'!$BB$6:$BB$65="Y")*(INDEX('S3 Sector Submissions'!$F$6:$AS$65,0,MATCH($B51,'S3 Sector Submissions'!$F$5:$AS$5,0))&lt;&gt;""),INDEX('S3 Sector Submissions'!$F$6:$AS$65,0,MATCH($B51,'S3 Sector Submissions'!$F$5:$AS$5,0)))),""))</f>
      </c>
      <c r="I51" s="7">
        <f>IF(F51="","",IF(F51&gt;='Start Here'!$B$35,"Peer group","Sector-wide only"))</f>
      </c>
      <c r="J51" s="7">
        <f>IF(OR(D51="",I51=""),"",IF(IF(I51="Peer group",G51,H51)="","",IF(D51&lt;=IF(I51="Peer group",G51,H51),"At or below median","Above median")))</f>
      </c>
      <c r="K51" s="4"/>
    </row>
    <row r="52">
      <c r="A52" s="4"/>
      <c r="B52" s="11"/>
      <c r="C52" s="4"/>
      <c r="D52" s="7">
        <f t="array" ref="D52">IF(OR($A52="",$B52=""),"",IFERROR(INDEX(INDEX('S3 Sector Submissions'!$F$6:$AS$65,0,MATCH($B52,'S3 Sector Submissions'!$F$5:$AS$5,0)),MATCH(1,('S3 Sector Submissions'!$A$6:$A$65=$A52)*('S3 Sector Submissions'!$B$6:$B$65=$C52),0)),""))</f>
      </c>
      <c r="E52" s="4"/>
      <c r="F52" s="18">
        <f>IF($B52="","",SUMPRODUCT(('S3 Sector Submissions'!$B$6:$B$65=$C52)*('S3 Sector Submissions'!$BB$6:$BB$65="Y")*(('S3 Sector Submissions'!$BE$6:$BE$65=$E52)+('S3 Sector Submissions'!$BF$6:$BF$65=$E52)+('S3 Sector Submissions'!$BG$6:$BG$65=$E52)&gt;0)*(INDEX('S3 Sector Submissions'!$F$6:$AS$65,0,MATCH($B52,'S3 Sector Submissions'!$F$5:$AS$5,0))&lt;&gt;"")))</f>
      </c>
      <c r="G52" s="7">
        <f t="array" ref="G52">IF($B52="","",IFERROR(MEDIAN(IF(('S3 Sector Submissions'!$B$6:$B$65=$C52)*('S3 Sector Submissions'!$BB$6:$BB$65="Y")*(('S3 Sector Submissions'!$BE$6:$BE$65=$E52)+('S3 Sector Submissions'!$BF$6:$BF$65=$E52)+('S3 Sector Submissions'!$BG$6:$BG$65=$E52)&gt;0)*(INDEX('S3 Sector Submissions'!$F$6:$AS$65,0,MATCH($B52,'S3 Sector Submissions'!$F$5:$AS$5,0))&lt;&gt;""),INDEX('S3 Sector Submissions'!$F$6:$AS$65,0,MATCH($B52,'S3 Sector Submissions'!$F$5:$AS$5,0)))),""))</f>
      </c>
      <c r="H52" s="7">
        <f t="array" ref="H52">IF($B52="","",IFERROR(MEDIAN(IF(('S3 Sector Submissions'!$B$6:$B$65=$C52)*('S3 Sector Submissions'!$BB$6:$BB$65="Y")*(INDEX('S3 Sector Submissions'!$F$6:$AS$65,0,MATCH($B52,'S3 Sector Submissions'!$F$5:$AS$5,0))&lt;&gt;""),INDEX('S3 Sector Submissions'!$F$6:$AS$65,0,MATCH($B52,'S3 Sector Submissions'!$F$5:$AS$5,0)))),""))</f>
      </c>
      <c r="I52" s="7">
        <f>IF(F52="","",IF(F52&gt;='Start Here'!$B$35,"Peer group","Sector-wide only"))</f>
      </c>
      <c r="J52" s="7">
        <f>IF(OR(D52="",I52=""),"",IF(IF(I52="Peer group",G52,H52)="","",IF(D52&lt;=IF(I52="Peer group",G52,H52),"At or below median","Above median")))</f>
      </c>
      <c r="K52" s="4"/>
    </row>
    <row r="53">
      <c r="A53" s="4"/>
      <c r="B53" s="11"/>
      <c r="C53" s="4"/>
      <c r="D53" s="7">
        <f t="array" ref="D53">IF(OR($A53="",$B53=""),"",IFERROR(INDEX(INDEX('S3 Sector Submissions'!$F$6:$AS$65,0,MATCH($B53,'S3 Sector Submissions'!$F$5:$AS$5,0)),MATCH(1,('S3 Sector Submissions'!$A$6:$A$65=$A53)*('S3 Sector Submissions'!$B$6:$B$65=$C53),0)),""))</f>
      </c>
      <c r="E53" s="4"/>
      <c r="F53" s="18">
        <f>IF($B53="","",SUMPRODUCT(('S3 Sector Submissions'!$B$6:$B$65=$C53)*('S3 Sector Submissions'!$BB$6:$BB$65="Y")*(('S3 Sector Submissions'!$BE$6:$BE$65=$E53)+('S3 Sector Submissions'!$BF$6:$BF$65=$E53)+('S3 Sector Submissions'!$BG$6:$BG$65=$E53)&gt;0)*(INDEX('S3 Sector Submissions'!$F$6:$AS$65,0,MATCH($B53,'S3 Sector Submissions'!$F$5:$AS$5,0))&lt;&gt;"")))</f>
      </c>
      <c r="G53" s="7">
        <f t="array" ref="G53">IF($B53="","",IFERROR(MEDIAN(IF(('S3 Sector Submissions'!$B$6:$B$65=$C53)*('S3 Sector Submissions'!$BB$6:$BB$65="Y")*(('S3 Sector Submissions'!$BE$6:$BE$65=$E53)+('S3 Sector Submissions'!$BF$6:$BF$65=$E53)+('S3 Sector Submissions'!$BG$6:$BG$65=$E53)&gt;0)*(INDEX('S3 Sector Submissions'!$F$6:$AS$65,0,MATCH($B53,'S3 Sector Submissions'!$F$5:$AS$5,0))&lt;&gt;""),INDEX('S3 Sector Submissions'!$F$6:$AS$65,0,MATCH($B53,'S3 Sector Submissions'!$F$5:$AS$5,0)))),""))</f>
      </c>
      <c r="H53" s="7">
        <f t="array" ref="H53">IF($B53="","",IFERROR(MEDIAN(IF(('S3 Sector Submissions'!$B$6:$B$65=$C53)*('S3 Sector Submissions'!$BB$6:$BB$65="Y")*(INDEX('S3 Sector Submissions'!$F$6:$AS$65,0,MATCH($B53,'S3 Sector Submissions'!$F$5:$AS$5,0))&lt;&gt;""),INDEX('S3 Sector Submissions'!$F$6:$AS$65,0,MATCH($B53,'S3 Sector Submissions'!$F$5:$AS$5,0)))),""))</f>
      </c>
      <c r="I53" s="7">
        <f>IF(F53="","",IF(F53&gt;='Start Here'!$B$35,"Peer group","Sector-wide only"))</f>
      </c>
      <c r="J53" s="7">
        <f>IF(OR(D53="",I53=""),"",IF(IF(I53="Peer group",G53,H53)="","",IF(D53&lt;=IF(I53="Peer group",G53,H53),"At or below median","Above median")))</f>
      </c>
      <c r="K53" s="4"/>
    </row>
    <row r="54">
      <c r="A54" s="4"/>
      <c r="B54" s="11"/>
      <c r="C54" s="4"/>
      <c r="D54" s="7">
        <f t="array" ref="D54">IF(OR($A54="",$B54=""),"",IFERROR(INDEX(INDEX('S3 Sector Submissions'!$F$6:$AS$65,0,MATCH($B54,'S3 Sector Submissions'!$F$5:$AS$5,0)),MATCH(1,('S3 Sector Submissions'!$A$6:$A$65=$A54)*('S3 Sector Submissions'!$B$6:$B$65=$C54),0)),""))</f>
      </c>
      <c r="E54" s="4"/>
      <c r="F54" s="18">
        <f>IF($B54="","",SUMPRODUCT(('S3 Sector Submissions'!$B$6:$B$65=$C54)*('S3 Sector Submissions'!$BB$6:$BB$65="Y")*(('S3 Sector Submissions'!$BE$6:$BE$65=$E54)+('S3 Sector Submissions'!$BF$6:$BF$65=$E54)+('S3 Sector Submissions'!$BG$6:$BG$65=$E54)&gt;0)*(INDEX('S3 Sector Submissions'!$F$6:$AS$65,0,MATCH($B54,'S3 Sector Submissions'!$F$5:$AS$5,0))&lt;&gt;"")))</f>
      </c>
      <c r="G54" s="7">
        <f t="array" ref="G54">IF($B54="","",IFERROR(MEDIAN(IF(('S3 Sector Submissions'!$B$6:$B$65=$C54)*('S3 Sector Submissions'!$BB$6:$BB$65="Y")*(('S3 Sector Submissions'!$BE$6:$BE$65=$E54)+('S3 Sector Submissions'!$BF$6:$BF$65=$E54)+('S3 Sector Submissions'!$BG$6:$BG$65=$E54)&gt;0)*(INDEX('S3 Sector Submissions'!$F$6:$AS$65,0,MATCH($B54,'S3 Sector Submissions'!$F$5:$AS$5,0))&lt;&gt;""),INDEX('S3 Sector Submissions'!$F$6:$AS$65,0,MATCH($B54,'S3 Sector Submissions'!$F$5:$AS$5,0)))),""))</f>
      </c>
      <c r="H54" s="7">
        <f t="array" ref="H54">IF($B54="","",IFERROR(MEDIAN(IF(('S3 Sector Submissions'!$B$6:$B$65=$C54)*('S3 Sector Submissions'!$BB$6:$BB$65="Y")*(INDEX('S3 Sector Submissions'!$F$6:$AS$65,0,MATCH($B54,'S3 Sector Submissions'!$F$5:$AS$5,0))&lt;&gt;""),INDEX('S3 Sector Submissions'!$F$6:$AS$65,0,MATCH($B54,'S3 Sector Submissions'!$F$5:$AS$5,0)))),""))</f>
      </c>
      <c r="I54" s="7">
        <f>IF(F54="","",IF(F54&gt;='Start Here'!$B$35,"Peer group","Sector-wide only"))</f>
      </c>
      <c r="J54" s="7">
        <f>IF(OR(D54="",I54=""),"",IF(IF(I54="Peer group",G54,H54)="","",IF(D54&lt;=IF(I54="Peer group",G54,H54),"At or below median","Above median")))</f>
      </c>
      <c r="K54" s="4"/>
    </row>
    <row r="55">
      <c r="A55" s="4"/>
      <c r="B55" s="11"/>
      <c r="C55" s="4"/>
      <c r="D55" s="7">
        <f t="array" ref="D55">IF(OR($A55="",$B55=""),"",IFERROR(INDEX(INDEX('S3 Sector Submissions'!$F$6:$AS$65,0,MATCH($B55,'S3 Sector Submissions'!$F$5:$AS$5,0)),MATCH(1,('S3 Sector Submissions'!$A$6:$A$65=$A55)*('S3 Sector Submissions'!$B$6:$B$65=$C55),0)),""))</f>
      </c>
      <c r="E55" s="4"/>
      <c r="F55" s="18">
        <f>IF($B55="","",SUMPRODUCT(('S3 Sector Submissions'!$B$6:$B$65=$C55)*('S3 Sector Submissions'!$BB$6:$BB$65="Y")*(('S3 Sector Submissions'!$BE$6:$BE$65=$E55)+('S3 Sector Submissions'!$BF$6:$BF$65=$E55)+('S3 Sector Submissions'!$BG$6:$BG$65=$E55)&gt;0)*(INDEX('S3 Sector Submissions'!$F$6:$AS$65,0,MATCH($B55,'S3 Sector Submissions'!$F$5:$AS$5,0))&lt;&gt;"")))</f>
      </c>
      <c r="G55" s="7">
        <f t="array" ref="G55">IF($B55="","",IFERROR(MEDIAN(IF(('S3 Sector Submissions'!$B$6:$B$65=$C55)*('S3 Sector Submissions'!$BB$6:$BB$65="Y")*(('S3 Sector Submissions'!$BE$6:$BE$65=$E55)+('S3 Sector Submissions'!$BF$6:$BF$65=$E55)+('S3 Sector Submissions'!$BG$6:$BG$65=$E55)&gt;0)*(INDEX('S3 Sector Submissions'!$F$6:$AS$65,0,MATCH($B55,'S3 Sector Submissions'!$F$5:$AS$5,0))&lt;&gt;""),INDEX('S3 Sector Submissions'!$F$6:$AS$65,0,MATCH($B55,'S3 Sector Submissions'!$F$5:$AS$5,0)))),""))</f>
      </c>
      <c r="H55" s="7">
        <f t="array" ref="H55">IF($B55="","",IFERROR(MEDIAN(IF(('S3 Sector Submissions'!$B$6:$B$65=$C55)*('S3 Sector Submissions'!$BB$6:$BB$65="Y")*(INDEX('S3 Sector Submissions'!$F$6:$AS$65,0,MATCH($B55,'S3 Sector Submissions'!$F$5:$AS$5,0))&lt;&gt;""),INDEX('S3 Sector Submissions'!$F$6:$AS$65,0,MATCH($B55,'S3 Sector Submissions'!$F$5:$AS$5,0)))),""))</f>
      </c>
      <c r="I55" s="7">
        <f>IF(F55="","",IF(F55&gt;='Start Here'!$B$35,"Peer group","Sector-wide only"))</f>
      </c>
      <c r="J55" s="7">
        <f>IF(OR(D55="",I55=""),"",IF(IF(I55="Peer group",G55,H55)="","",IF(D55&lt;=IF(I55="Peer group",G55,H55),"At or below median","Above median")))</f>
      </c>
      <c r="K55" s="4"/>
    </row>
    <row r="56">
      <c r="A56" s="4"/>
      <c r="B56" s="11"/>
      <c r="C56" s="4"/>
      <c r="D56" s="7">
        <f t="array" ref="D56">IF(OR($A56="",$B56=""),"",IFERROR(INDEX(INDEX('S3 Sector Submissions'!$F$6:$AS$65,0,MATCH($B56,'S3 Sector Submissions'!$F$5:$AS$5,0)),MATCH(1,('S3 Sector Submissions'!$A$6:$A$65=$A56)*('S3 Sector Submissions'!$B$6:$B$65=$C56),0)),""))</f>
      </c>
      <c r="E56" s="4"/>
      <c r="F56" s="18">
        <f>IF($B56="","",SUMPRODUCT(('S3 Sector Submissions'!$B$6:$B$65=$C56)*('S3 Sector Submissions'!$BB$6:$BB$65="Y")*(('S3 Sector Submissions'!$BE$6:$BE$65=$E56)+('S3 Sector Submissions'!$BF$6:$BF$65=$E56)+('S3 Sector Submissions'!$BG$6:$BG$65=$E56)&gt;0)*(INDEX('S3 Sector Submissions'!$F$6:$AS$65,0,MATCH($B56,'S3 Sector Submissions'!$F$5:$AS$5,0))&lt;&gt;"")))</f>
      </c>
      <c r="G56" s="7">
        <f t="array" ref="G56">IF($B56="","",IFERROR(MEDIAN(IF(('S3 Sector Submissions'!$B$6:$B$65=$C56)*('S3 Sector Submissions'!$BB$6:$BB$65="Y")*(('S3 Sector Submissions'!$BE$6:$BE$65=$E56)+('S3 Sector Submissions'!$BF$6:$BF$65=$E56)+('S3 Sector Submissions'!$BG$6:$BG$65=$E56)&gt;0)*(INDEX('S3 Sector Submissions'!$F$6:$AS$65,0,MATCH($B56,'S3 Sector Submissions'!$F$5:$AS$5,0))&lt;&gt;""),INDEX('S3 Sector Submissions'!$F$6:$AS$65,0,MATCH($B56,'S3 Sector Submissions'!$F$5:$AS$5,0)))),""))</f>
      </c>
      <c r="H56" s="7">
        <f t="array" ref="H56">IF($B56="","",IFERROR(MEDIAN(IF(('S3 Sector Submissions'!$B$6:$B$65=$C56)*('S3 Sector Submissions'!$BB$6:$BB$65="Y")*(INDEX('S3 Sector Submissions'!$F$6:$AS$65,0,MATCH($B56,'S3 Sector Submissions'!$F$5:$AS$5,0))&lt;&gt;""),INDEX('S3 Sector Submissions'!$F$6:$AS$65,0,MATCH($B56,'S3 Sector Submissions'!$F$5:$AS$5,0)))),""))</f>
      </c>
      <c r="I56" s="7">
        <f>IF(F56="","",IF(F56&gt;='Start Here'!$B$35,"Peer group","Sector-wide only"))</f>
      </c>
      <c r="J56" s="7">
        <f>IF(OR(D56="",I56=""),"",IF(IF(I56="Peer group",G56,H56)="","",IF(D56&lt;=IF(I56="Peer group",G56,H56),"At or below median","Above median")))</f>
      </c>
      <c r="K56" s="4"/>
    </row>
    <row r="57">
      <c r="A57" s="4"/>
      <c r="B57" s="11"/>
      <c r="C57" s="4"/>
      <c r="D57" s="7">
        <f t="array" ref="D57">IF(OR($A57="",$B57=""),"",IFERROR(INDEX(INDEX('S3 Sector Submissions'!$F$6:$AS$65,0,MATCH($B57,'S3 Sector Submissions'!$F$5:$AS$5,0)),MATCH(1,('S3 Sector Submissions'!$A$6:$A$65=$A57)*('S3 Sector Submissions'!$B$6:$B$65=$C57),0)),""))</f>
      </c>
      <c r="E57" s="4"/>
      <c r="F57" s="18">
        <f>IF($B57="","",SUMPRODUCT(('S3 Sector Submissions'!$B$6:$B$65=$C57)*('S3 Sector Submissions'!$BB$6:$BB$65="Y")*(('S3 Sector Submissions'!$BE$6:$BE$65=$E57)+('S3 Sector Submissions'!$BF$6:$BF$65=$E57)+('S3 Sector Submissions'!$BG$6:$BG$65=$E57)&gt;0)*(INDEX('S3 Sector Submissions'!$F$6:$AS$65,0,MATCH($B57,'S3 Sector Submissions'!$F$5:$AS$5,0))&lt;&gt;"")))</f>
      </c>
      <c r="G57" s="7">
        <f t="array" ref="G57">IF($B57="","",IFERROR(MEDIAN(IF(('S3 Sector Submissions'!$B$6:$B$65=$C57)*('S3 Sector Submissions'!$BB$6:$BB$65="Y")*(('S3 Sector Submissions'!$BE$6:$BE$65=$E57)+('S3 Sector Submissions'!$BF$6:$BF$65=$E57)+('S3 Sector Submissions'!$BG$6:$BG$65=$E57)&gt;0)*(INDEX('S3 Sector Submissions'!$F$6:$AS$65,0,MATCH($B57,'S3 Sector Submissions'!$F$5:$AS$5,0))&lt;&gt;""),INDEX('S3 Sector Submissions'!$F$6:$AS$65,0,MATCH($B57,'S3 Sector Submissions'!$F$5:$AS$5,0)))),""))</f>
      </c>
      <c r="H57" s="7">
        <f t="array" ref="H57">IF($B57="","",IFERROR(MEDIAN(IF(('S3 Sector Submissions'!$B$6:$B$65=$C57)*('S3 Sector Submissions'!$BB$6:$BB$65="Y")*(INDEX('S3 Sector Submissions'!$F$6:$AS$65,0,MATCH($B57,'S3 Sector Submissions'!$F$5:$AS$5,0))&lt;&gt;""),INDEX('S3 Sector Submissions'!$F$6:$AS$65,0,MATCH($B57,'S3 Sector Submissions'!$F$5:$AS$5,0)))),""))</f>
      </c>
      <c r="I57" s="7">
        <f>IF(F57="","",IF(F57&gt;='Start Here'!$B$35,"Peer group","Sector-wide only"))</f>
      </c>
      <c r="J57" s="7">
        <f>IF(OR(D57="",I57=""),"",IF(IF(I57="Peer group",G57,H57)="","",IF(D57&lt;=IF(I57="Peer group",G57,H57),"At or below median","Above median")))</f>
      </c>
      <c r="K57" s="4"/>
    </row>
    <row r="58">
      <c r="A58" s="4"/>
      <c r="B58" s="11"/>
      <c r="C58" s="4"/>
      <c r="D58" s="7">
        <f t="array" ref="D58">IF(OR($A58="",$B58=""),"",IFERROR(INDEX(INDEX('S3 Sector Submissions'!$F$6:$AS$65,0,MATCH($B58,'S3 Sector Submissions'!$F$5:$AS$5,0)),MATCH(1,('S3 Sector Submissions'!$A$6:$A$65=$A58)*('S3 Sector Submissions'!$B$6:$B$65=$C58),0)),""))</f>
      </c>
      <c r="E58" s="4"/>
      <c r="F58" s="18">
        <f>IF($B58="","",SUMPRODUCT(('S3 Sector Submissions'!$B$6:$B$65=$C58)*('S3 Sector Submissions'!$BB$6:$BB$65="Y")*(('S3 Sector Submissions'!$BE$6:$BE$65=$E58)+('S3 Sector Submissions'!$BF$6:$BF$65=$E58)+('S3 Sector Submissions'!$BG$6:$BG$65=$E58)&gt;0)*(INDEX('S3 Sector Submissions'!$F$6:$AS$65,0,MATCH($B58,'S3 Sector Submissions'!$F$5:$AS$5,0))&lt;&gt;"")))</f>
      </c>
      <c r="G58" s="7">
        <f t="array" ref="G58">IF($B58="","",IFERROR(MEDIAN(IF(('S3 Sector Submissions'!$B$6:$B$65=$C58)*('S3 Sector Submissions'!$BB$6:$BB$65="Y")*(('S3 Sector Submissions'!$BE$6:$BE$65=$E58)+('S3 Sector Submissions'!$BF$6:$BF$65=$E58)+('S3 Sector Submissions'!$BG$6:$BG$65=$E58)&gt;0)*(INDEX('S3 Sector Submissions'!$F$6:$AS$65,0,MATCH($B58,'S3 Sector Submissions'!$F$5:$AS$5,0))&lt;&gt;""),INDEX('S3 Sector Submissions'!$F$6:$AS$65,0,MATCH($B58,'S3 Sector Submissions'!$F$5:$AS$5,0)))),""))</f>
      </c>
      <c r="H58" s="7">
        <f t="array" ref="H58">IF($B58="","",IFERROR(MEDIAN(IF(('S3 Sector Submissions'!$B$6:$B$65=$C58)*('S3 Sector Submissions'!$BB$6:$BB$65="Y")*(INDEX('S3 Sector Submissions'!$F$6:$AS$65,0,MATCH($B58,'S3 Sector Submissions'!$F$5:$AS$5,0))&lt;&gt;""),INDEX('S3 Sector Submissions'!$F$6:$AS$65,0,MATCH($B58,'S3 Sector Submissions'!$F$5:$AS$5,0)))),""))</f>
      </c>
      <c r="I58" s="7">
        <f>IF(F58="","",IF(F58&gt;='Start Here'!$B$35,"Peer group","Sector-wide only"))</f>
      </c>
      <c r="J58" s="7">
        <f>IF(OR(D58="",I58=""),"",IF(IF(I58="Peer group",G58,H58)="","",IF(D58&lt;=IF(I58="Peer group",G58,H58),"At or below median","Above median")))</f>
      </c>
      <c r="K58" s="4"/>
    </row>
    <row r="59">
      <c r="A59" s="4"/>
      <c r="B59" s="11"/>
      <c r="C59" s="4"/>
      <c r="D59" s="7">
        <f t="array" ref="D59">IF(OR($A59="",$B59=""),"",IFERROR(INDEX(INDEX('S3 Sector Submissions'!$F$6:$AS$65,0,MATCH($B59,'S3 Sector Submissions'!$F$5:$AS$5,0)),MATCH(1,('S3 Sector Submissions'!$A$6:$A$65=$A59)*('S3 Sector Submissions'!$B$6:$B$65=$C59),0)),""))</f>
      </c>
      <c r="E59" s="4"/>
      <c r="F59" s="18">
        <f>IF($B59="","",SUMPRODUCT(('S3 Sector Submissions'!$B$6:$B$65=$C59)*('S3 Sector Submissions'!$BB$6:$BB$65="Y")*(('S3 Sector Submissions'!$BE$6:$BE$65=$E59)+('S3 Sector Submissions'!$BF$6:$BF$65=$E59)+('S3 Sector Submissions'!$BG$6:$BG$65=$E59)&gt;0)*(INDEX('S3 Sector Submissions'!$F$6:$AS$65,0,MATCH($B59,'S3 Sector Submissions'!$F$5:$AS$5,0))&lt;&gt;"")))</f>
      </c>
      <c r="G59" s="7">
        <f t="array" ref="G59">IF($B59="","",IFERROR(MEDIAN(IF(('S3 Sector Submissions'!$B$6:$B$65=$C59)*('S3 Sector Submissions'!$BB$6:$BB$65="Y")*(('S3 Sector Submissions'!$BE$6:$BE$65=$E59)+('S3 Sector Submissions'!$BF$6:$BF$65=$E59)+('S3 Sector Submissions'!$BG$6:$BG$65=$E59)&gt;0)*(INDEX('S3 Sector Submissions'!$F$6:$AS$65,0,MATCH($B59,'S3 Sector Submissions'!$F$5:$AS$5,0))&lt;&gt;""),INDEX('S3 Sector Submissions'!$F$6:$AS$65,0,MATCH($B59,'S3 Sector Submissions'!$F$5:$AS$5,0)))),""))</f>
      </c>
      <c r="H59" s="7">
        <f t="array" ref="H59">IF($B59="","",IFERROR(MEDIAN(IF(('S3 Sector Submissions'!$B$6:$B$65=$C59)*('S3 Sector Submissions'!$BB$6:$BB$65="Y")*(INDEX('S3 Sector Submissions'!$F$6:$AS$65,0,MATCH($B59,'S3 Sector Submissions'!$F$5:$AS$5,0))&lt;&gt;""),INDEX('S3 Sector Submissions'!$F$6:$AS$65,0,MATCH($B59,'S3 Sector Submissions'!$F$5:$AS$5,0)))),""))</f>
      </c>
      <c r="I59" s="7">
        <f>IF(F59="","",IF(F59&gt;='Start Here'!$B$35,"Peer group","Sector-wide only"))</f>
      </c>
      <c r="J59" s="7">
        <f>IF(OR(D59="",I59=""),"",IF(IF(I59="Peer group",G59,H59)="","",IF(D59&lt;=IF(I59="Peer group",G59,H59),"At or below median","Above median")))</f>
      </c>
      <c r="K59" s="4"/>
    </row>
    <row r="60">
      <c r="A60" s="4"/>
      <c r="B60" s="11"/>
      <c r="C60" s="4"/>
      <c r="D60" s="7">
        <f t="array" ref="D60">IF(OR($A60="",$B60=""),"",IFERROR(INDEX(INDEX('S3 Sector Submissions'!$F$6:$AS$65,0,MATCH($B60,'S3 Sector Submissions'!$F$5:$AS$5,0)),MATCH(1,('S3 Sector Submissions'!$A$6:$A$65=$A60)*('S3 Sector Submissions'!$B$6:$B$65=$C60),0)),""))</f>
      </c>
      <c r="E60" s="4"/>
      <c r="F60" s="18">
        <f>IF($B60="","",SUMPRODUCT(('S3 Sector Submissions'!$B$6:$B$65=$C60)*('S3 Sector Submissions'!$BB$6:$BB$65="Y")*(('S3 Sector Submissions'!$BE$6:$BE$65=$E60)+('S3 Sector Submissions'!$BF$6:$BF$65=$E60)+('S3 Sector Submissions'!$BG$6:$BG$65=$E60)&gt;0)*(INDEX('S3 Sector Submissions'!$F$6:$AS$65,0,MATCH($B60,'S3 Sector Submissions'!$F$5:$AS$5,0))&lt;&gt;"")))</f>
      </c>
      <c r="G60" s="7">
        <f t="array" ref="G60">IF($B60="","",IFERROR(MEDIAN(IF(('S3 Sector Submissions'!$B$6:$B$65=$C60)*('S3 Sector Submissions'!$BB$6:$BB$65="Y")*(('S3 Sector Submissions'!$BE$6:$BE$65=$E60)+('S3 Sector Submissions'!$BF$6:$BF$65=$E60)+('S3 Sector Submissions'!$BG$6:$BG$65=$E60)&gt;0)*(INDEX('S3 Sector Submissions'!$F$6:$AS$65,0,MATCH($B60,'S3 Sector Submissions'!$F$5:$AS$5,0))&lt;&gt;""),INDEX('S3 Sector Submissions'!$F$6:$AS$65,0,MATCH($B60,'S3 Sector Submissions'!$F$5:$AS$5,0)))),""))</f>
      </c>
      <c r="H60" s="7">
        <f t="array" ref="H60">IF($B60="","",IFERROR(MEDIAN(IF(('S3 Sector Submissions'!$B$6:$B$65=$C60)*('S3 Sector Submissions'!$BB$6:$BB$65="Y")*(INDEX('S3 Sector Submissions'!$F$6:$AS$65,0,MATCH($B60,'S3 Sector Submissions'!$F$5:$AS$5,0))&lt;&gt;""),INDEX('S3 Sector Submissions'!$F$6:$AS$65,0,MATCH($B60,'S3 Sector Submissions'!$F$5:$AS$5,0)))),""))</f>
      </c>
      <c r="I60" s="7">
        <f>IF(F60="","",IF(F60&gt;='Start Here'!$B$35,"Peer group","Sector-wide only"))</f>
      </c>
      <c r="J60" s="7">
        <f>IF(OR(D60="",I60=""),"",IF(IF(I60="Peer group",G60,H60)="","",IF(D60&lt;=IF(I60="Peer group",G60,H60),"At or below median","Above median")))</f>
      </c>
      <c r="K60" s="4"/>
    </row>
  </sheetData>
  <dataValidations count="5">
    <dataValidation type="list" allowBlank="1" showDropDown="0" showErrorMessage="1" errorStyle="warning" errorTitle="Check the value" error="This cell expects one of the listed values. Choose from the list or record the reason for a different entry." sqref="A6:A35">
      <formula1>Lists!$AA$2:$AA$36</formula1>
    </dataValidation>
    <dataValidation type="list" allowBlank="1" showDropDown="0" showErrorMessage="1" errorStyle="warning" errorTitle="Check the value" error="This cell expects one of the listed values. Choose from the list or record the reason for a different entry." sqref="D6:D35">
      <formula1>Lists!$Y$2:$Y$5</formula1>
    </dataValidation>
    <dataValidation type="list" allowBlank="1" showDropDown="0" showErrorMessage="1" errorStyle="warning" errorTitle="Check the value" error="This cell expects one of the listed values. Choose from the list or record the reason for a different entry." sqref="O6:O35">
      <formula1>Lists!$Z$2:$Z$3</formula1>
    </dataValidation>
    <dataValidation type="list" allowBlank="1" showDropDown="0" showErrorMessage="1" errorStyle="warning" errorTitle="Check the value" error="This cell expects one of the listed values. Choose from the list or record the reason for a different entry." sqref="P6:P35">
      <formula1>Lists!$N$2:$N$3</formula1>
    </dataValidation>
    <dataValidation type="list" allowBlank="1" showDropDown="0" showErrorMessage="1" errorStyle="warning" errorTitle="Check the value" error="This cell expects one of the listed values. Choose from the list or record the reason for a different entry." sqref="B41:B60">
      <formula1>Lists!$AA$2:$AA$36</formula1>
    </dataValidation>
  </dataValidations>
  <pageMargins left="0.5" right="0.5" top="0.6" bottom="0.6" header="0.3" footer="0.3"/>
  <pageSetup orientation="landscape" fitToWidth="1" fitToHeight="0"/>
</worksheet>
</file>

<file path=xl/worksheets/sheet6.xml><?xml version="1.0" encoding="utf-8"?>
<worksheet xmlns="http://schemas.openxmlformats.org/spreadsheetml/2006/main" xmlns:r="http://schemas.openxmlformats.org/officeDocument/2006/relationships">
  <sheetPr>
    <tabColor rgb="FF1F3864"/>
    <pageSetUpPr fitToPage="1"/>
  </sheetPr>
  <dimension ref="A1:P70"/>
  <sheetViews>
    <sheetView showGridLines="0" workbookViewId="0">
      <pane xSplit="2" ySplit="5" topLeftCell="C6" activePane="bottomRight" state="frozen"/>
      <selection pane="bottomRight" activeCell="C6" sqref="C6"/>
    </sheetView>
  </sheetViews>
  <sheetFormatPr defaultRowHeight="15"/>
  <cols>
    <col min="1" max="1" width="12" customWidth="1"/>
    <col min="2" max="2" width="12" customWidth="1"/>
    <col min="3" max="3" width="30" customWidth="1"/>
    <col min="4" max="4" width="24" customWidth="1"/>
    <col min="5" max="5" width="18" customWidth="1"/>
    <col min="6" max="6" width="14" customWidth="1"/>
    <col min="7" max="7" width="16" customWidth="1"/>
    <col min="8" max="8" width="22" customWidth="1"/>
    <col min="9" max="9" width="18" customWidth="1"/>
    <col min="10" max="10" width="22" customWidth="1"/>
    <col min="11" max="11" width="20" customWidth="1"/>
    <col min="12" max="12" width="30" customWidth="1"/>
    <col min="13" max="13" width="14" customWidth="1"/>
    <col min="14" max="14" width="40" customWidth="1"/>
    <col min="15" max="15" width="14" customWidth="1"/>
    <col min="16" max="16" width="40" customWidth="1"/>
  </cols>
  <sheetData>
    <row r="1">
      <c r="A1" s="1" t="inlineStr">
        <is>
          <t xml:space="preserve">S5 · Independent Reviewer Pool and Assignments</t>
        </is>
      </c>
    </row>
    <row r="2" ht="30" customHeight="1">
      <c r="A2" s="2" t="inlineStr">
        <is>
          <t xml:space="preserve">Reviewer-pool coordinator · Protocol Sections 5.4, 28.1, 28.2 and 30.5; template T13. The pool provides reviewers; it does not review. A Red or Amber/Red rating does not by itself stop a program, but the decision owner must record why it is proceeding (5.4). The three-year look-backs in columns E and F come from template T13, not from the Protocol; the two-year Metro Power exclusion is stated in 28.2.</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Sheet code and content derived from the Protocol’s Companion Toolkit contents list; AMPERE v5.1 names only S3 and S9 by code. Column sources are recorded on Start Here and in the reconciliation package.</t>
        </is>
      </c>
    </row>
    <row r="5">
      <c r="A5" s="3" t="inlineStr">
        <is>
          <t xml:space="preserve">Reviewer ID</t>
        </is>
      </c>
      <c r="B5" s="3" t="inlineStr">
        <is>
          <t xml:space="preserve">Name, organization, and position</t>
        </is>
      </c>
      <c r="C5" s="3" t="inlineStr">
        <is>
          <t xml:space="preserve">Relevant experience (utility operations, engineering, finance, audit, or AMI)</t>
        </is>
      </c>
      <c r="D5" s="3" t="inlineStr">
        <is>
          <t xml:space="preserve">AMPERE Reviewer training completed (date, provider)</t>
        </is>
      </c>
      <c r="E5" s="3" t="inlineStr">
        <is>
          <t xml:space="preserve">Current and past (3 years) relationships with AMI suppliers, integrators, or advisors</t>
        </is>
      </c>
      <c r="F5" s="3" t="inlineStr">
        <is>
          <t xml:space="preserve">Current and past (3 years) relationships with utilities in the sector</t>
        </is>
      </c>
      <c r="G5" s="3" t="inlineStr">
        <is>
          <t xml:space="preserve">Employment by or contract with Metro Power, now or in the past 2 years (not eligible if so)</t>
        </is>
      </c>
      <c r="H5" s="3" t="inlineStr">
        <is>
          <t xml:space="preserve">Eligible? (28.2)</t>
        </is>
      </c>
      <c r="I5" s="3" t="inlineStr">
        <is>
          <t xml:space="preserve">Conflict-of-interest declaration (T13) signed on</t>
        </is>
      </c>
      <c r="J5" s="3" t="inlineStr">
        <is>
          <t xml:space="preserve">References (T13 field; no Protocol section governs it)</t>
        </is>
      </c>
      <c r="K5" s="3" t="inlineStr">
        <is>
          <t xml:space="preserve">Accreditation date</t>
        </is>
      </c>
      <c r="L5" s="3" t="inlineStr">
        <is>
          <t xml:space="preserve">Accreditation expires (renewal period on Start Here)</t>
        </is>
      </c>
      <c r="M5" s="3" t="inlineStr">
        <is>
          <t xml:space="preserve">Accreditation status</t>
        </is>
      </c>
      <c r="N5" s="3" t="inlineStr">
        <is>
          <t xml:space="preserve">Rating scale the reviewer may use (5.4)</t>
        </is>
      </c>
      <c r="O5" s="3" t="inlineStr">
        <is>
          <t xml:space="preserve">Reviews sampled for consistency this year? (28.2)</t>
        </is>
      </c>
      <c r="P5" s="3" t="inlineStr">
        <is>
          <t xml:space="preserve">Notes</t>
        </is>
      </c>
    </row>
    <row r="6">
      <c r="A6" s="4" t="inlineStr">
        <is>
          <t xml:space="preserve">EXAMPLE RV-001</t>
        </is>
      </c>
      <c r="B6" s="4" t="inlineStr">
        <is>
          <t xml:space="preserve">EXAMPLE reviewer, peer utility, internal audit head</t>
        </is>
      </c>
      <c r="C6" s="4" t="inlineStr">
        <is>
          <t xml:space="preserve">Utility audit, 12 years</t>
        </is>
      </c>
      <c r="D6" s="4" t="inlineStr">
        <is>
          <t xml:space="preserve">2026-01-20, accredited trainer</t>
        </is>
      </c>
      <c r="E6" s="4" t="inlineStr">
        <is>
          <t xml:space="preserve">None</t>
        </is>
      </c>
      <c r="F6" s="4" t="inlineStr">
        <is>
          <t xml:space="preserve">Employed by EXAMPLE Utility B</t>
        </is>
      </c>
      <c r="G6" s="11" t="inlineStr">
        <is>
          <t xml:space="preserve">N</t>
        </is>
      </c>
      <c r="H6" s="7">
        <f>IF($B6="","",IF(G6="Y","Not eligible: Metro Power exclusion (28.2)",IF(D6="","Not eligible: training not completed",IF(I6="","Not eligible: declaration not signed","Eligible"))))</f>
      </c>
      <c r="I6" s="5">
        <v>46054.0</v>
      </c>
      <c r="J6" s="4" t="inlineStr">
        <is>
          <t xml:space="preserve"/>
        </is>
      </c>
      <c r="K6" s="5">
        <v>46068.0</v>
      </c>
      <c r="L6" s="8">
        <f>IF(K6="","",EDATE(K6,'Start Here'!$B$36*12))</f>
      </c>
      <c r="M6" s="11" t="inlineStr">
        <is>
          <t xml:space="preserve">Accredited</t>
        </is>
      </c>
      <c r="N6" s="11" t="inlineStr">
        <is>
          <t xml:space="preserve">Five-level (Green, Green/Amber, Amber, Amber/Red, Red)</t>
        </is>
      </c>
      <c r="O6" s="11" t="inlineStr">
        <is>
          <t xml:space="preserve">N</t>
        </is>
      </c>
      <c r="P6" s="4" t="inlineStr">
        <is>
          <t xml:space="preserve">Example row: delete or overwrite.</t>
        </is>
      </c>
    </row>
    <row r="7">
      <c r="A7" s="4"/>
      <c r="B7" s="4"/>
      <c r="C7" s="4"/>
      <c r="D7" s="4"/>
      <c r="E7" s="4"/>
      <c r="F7" s="4"/>
      <c r="G7" s="11"/>
      <c r="H7" s="7">
        <f>IF($B7="","",IF(G7="Y","Not eligible: Metro Power exclusion (28.2)",IF(D7="","Not eligible: training not completed",IF(I7="","Not eligible: declaration not signed","Eligible"))))</f>
      </c>
      <c r="I7" s="5"/>
      <c r="J7" s="4"/>
      <c r="K7" s="5"/>
      <c r="L7" s="8">
        <f>IF(K7="","",EDATE(K7,'Start Here'!$B$36*12))</f>
      </c>
      <c r="M7" s="11"/>
      <c r="N7" s="11"/>
      <c r="O7" s="11"/>
      <c r="P7" s="4"/>
    </row>
    <row r="8">
      <c r="A8" s="4"/>
      <c r="B8" s="4"/>
      <c r="C8" s="4"/>
      <c r="D8" s="4"/>
      <c r="E8" s="4"/>
      <c r="F8" s="4"/>
      <c r="G8" s="11"/>
      <c r="H8" s="7">
        <f>IF($B8="","",IF(G8="Y","Not eligible: Metro Power exclusion (28.2)",IF(D8="","Not eligible: training not completed",IF(I8="","Not eligible: declaration not signed","Eligible"))))</f>
      </c>
      <c r="I8" s="5"/>
      <c r="J8" s="4"/>
      <c r="K8" s="5"/>
      <c r="L8" s="8">
        <f>IF(K8="","",EDATE(K8,'Start Here'!$B$36*12))</f>
      </c>
      <c r="M8" s="11"/>
      <c r="N8" s="11"/>
      <c r="O8" s="11"/>
      <c r="P8" s="4"/>
    </row>
    <row r="9">
      <c r="A9" s="4"/>
      <c r="B9" s="4"/>
      <c r="C9" s="4"/>
      <c r="D9" s="4"/>
      <c r="E9" s="4"/>
      <c r="F9" s="4"/>
      <c r="G9" s="11"/>
      <c r="H9" s="7">
        <f>IF($B9="","",IF(G9="Y","Not eligible: Metro Power exclusion (28.2)",IF(D9="","Not eligible: training not completed",IF(I9="","Not eligible: declaration not signed","Eligible"))))</f>
      </c>
      <c r="I9" s="5"/>
      <c r="J9" s="4"/>
      <c r="K9" s="5"/>
      <c r="L9" s="8">
        <f>IF(K9="","",EDATE(K9,'Start Here'!$B$36*12))</f>
      </c>
      <c r="M9" s="11"/>
      <c r="N9" s="11"/>
      <c r="O9" s="11"/>
      <c r="P9" s="4"/>
    </row>
    <row r="10">
      <c r="A10" s="4"/>
      <c r="B10" s="4"/>
      <c r="C10" s="4"/>
      <c r="D10" s="4"/>
      <c r="E10" s="4"/>
      <c r="F10" s="4"/>
      <c r="G10" s="11"/>
      <c r="H10" s="7">
        <f>IF($B10="","",IF(G10="Y","Not eligible: Metro Power exclusion (28.2)",IF(D10="","Not eligible: training not completed",IF(I10="","Not eligible: declaration not signed","Eligible"))))</f>
      </c>
      <c r="I10" s="5"/>
      <c r="J10" s="4"/>
      <c r="K10" s="5"/>
      <c r="L10" s="8">
        <f>IF(K10="","",EDATE(K10,'Start Here'!$B$36*12))</f>
      </c>
      <c r="M10" s="11"/>
      <c r="N10" s="11"/>
      <c r="O10" s="11"/>
      <c r="P10" s="4"/>
    </row>
    <row r="11">
      <c r="A11" s="4"/>
      <c r="B11" s="4"/>
      <c r="C11" s="4"/>
      <c r="D11" s="4"/>
      <c r="E11" s="4"/>
      <c r="F11" s="4"/>
      <c r="G11" s="11"/>
      <c r="H11" s="7">
        <f>IF($B11="","",IF(G11="Y","Not eligible: Metro Power exclusion (28.2)",IF(D11="","Not eligible: training not completed",IF(I11="","Not eligible: declaration not signed","Eligible"))))</f>
      </c>
      <c r="I11" s="5"/>
      <c r="J11" s="4"/>
      <c r="K11" s="5"/>
      <c r="L11" s="8">
        <f>IF(K11="","",EDATE(K11,'Start Here'!$B$36*12))</f>
      </c>
      <c r="M11" s="11"/>
      <c r="N11" s="11"/>
      <c r="O11" s="11"/>
      <c r="P11" s="4"/>
    </row>
    <row r="12">
      <c r="A12" s="4"/>
      <c r="B12" s="4"/>
      <c r="C12" s="4"/>
      <c r="D12" s="4"/>
      <c r="E12" s="4"/>
      <c r="F12" s="4"/>
      <c r="G12" s="11"/>
      <c r="H12" s="7">
        <f>IF($B12="","",IF(G12="Y","Not eligible: Metro Power exclusion (28.2)",IF(D12="","Not eligible: training not completed",IF(I12="","Not eligible: declaration not signed","Eligible"))))</f>
      </c>
      <c r="I12" s="5"/>
      <c r="J12" s="4"/>
      <c r="K12" s="5"/>
      <c r="L12" s="8">
        <f>IF(K12="","",EDATE(K12,'Start Here'!$B$36*12))</f>
      </c>
      <c r="M12" s="11"/>
      <c r="N12" s="11"/>
      <c r="O12" s="11"/>
      <c r="P12" s="4"/>
    </row>
    <row r="13">
      <c r="A13" s="4"/>
      <c r="B13" s="4"/>
      <c r="C13" s="4"/>
      <c r="D13" s="4"/>
      <c r="E13" s="4"/>
      <c r="F13" s="4"/>
      <c r="G13" s="11"/>
      <c r="H13" s="7">
        <f>IF($B13="","",IF(G13="Y","Not eligible: Metro Power exclusion (28.2)",IF(D13="","Not eligible: training not completed",IF(I13="","Not eligible: declaration not signed","Eligible"))))</f>
      </c>
      <c r="I13" s="5"/>
      <c r="J13" s="4"/>
      <c r="K13" s="5"/>
      <c r="L13" s="8">
        <f>IF(K13="","",EDATE(K13,'Start Here'!$B$36*12))</f>
      </c>
      <c r="M13" s="11"/>
      <c r="N13" s="11"/>
      <c r="O13" s="11"/>
      <c r="P13" s="4"/>
    </row>
    <row r="14">
      <c r="A14" s="4"/>
      <c r="B14" s="4"/>
      <c r="C14" s="4"/>
      <c r="D14" s="4"/>
      <c r="E14" s="4"/>
      <c r="F14" s="4"/>
      <c r="G14" s="11"/>
      <c r="H14" s="7">
        <f>IF($B14="","",IF(G14="Y","Not eligible: Metro Power exclusion (28.2)",IF(D14="","Not eligible: training not completed",IF(I14="","Not eligible: declaration not signed","Eligible"))))</f>
      </c>
      <c r="I14" s="5"/>
      <c r="J14" s="4"/>
      <c r="K14" s="5"/>
      <c r="L14" s="8">
        <f>IF(K14="","",EDATE(K14,'Start Here'!$B$36*12))</f>
      </c>
      <c r="M14" s="11"/>
      <c r="N14" s="11"/>
      <c r="O14" s="11"/>
      <c r="P14" s="4"/>
    </row>
    <row r="15">
      <c r="A15" s="4"/>
      <c r="B15" s="4"/>
      <c r="C15" s="4"/>
      <c r="D15" s="4"/>
      <c r="E15" s="4"/>
      <c r="F15" s="4"/>
      <c r="G15" s="11"/>
      <c r="H15" s="7">
        <f>IF($B15="","",IF(G15="Y","Not eligible: Metro Power exclusion (28.2)",IF(D15="","Not eligible: training not completed",IF(I15="","Not eligible: declaration not signed","Eligible"))))</f>
      </c>
      <c r="I15" s="5"/>
      <c r="J15" s="4"/>
      <c r="K15" s="5"/>
      <c r="L15" s="8">
        <f>IF(K15="","",EDATE(K15,'Start Here'!$B$36*12))</f>
      </c>
      <c r="M15" s="11"/>
      <c r="N15" s="11"/>
      <c r="O15" s="11"/>
      <c r="P15" s="4"/>
    </row>
    <row r="16">
      <c r="A16" s="4"/>
      <c r="B16" s="4"/>
      <c r="C16" s="4"/>
      <c r="D16" s="4"/>
      <c r="E16" s="4"/>
      <c r="F16" s="4"/>
      <c r="G16" s="11"/>
      <c r="H16" s="7">
        <f>IF($B16="","",IF(G16="Y","Not eligible: Metro Power exclusion (28.2)",IF(D16="","Not eligible: training not completed",IF(I16="","Not eligible: declaration not signed","Eligible"))))</f>
      </c>
      <c r="I16" s="5"/>
      <c r="J16" s="4"/>
      <c r="K16" s="5"/>
      <c r="L16" s="8">
        <f>IF(K16="","",EDATE(K16,'Start Here'!$B$36*12))</f>
      </c>
      <c r="M16" s="11"/>
      <c r="N16" s="11"/>
      <c r="O16" s="11"/>
      <c r="P16" s="4"/>
    </row>
    <row r="17">
      <c r="A17" s="4"/>
      <c r="B17" s="4"/>
      <c r="C17" s="4"/>
      <c r="D17" s="4"/>
      <c r="E17" s="4"/>
      <c r="F17" s="4"/>
      <c r="G17" s="11"/>
      <c r="H17" s="7">
        <f>IF($B17="","",IF(G17="Y","Not eligible: Metro Power exclusion (28.2)",IF(D17="","Not eligible: training not completed",IF(I17="","Not eligible: declaration not signed","Eligible"))))</f>
      </c>
      <c r="I17" s="5"/>
      <c r="J17" s="4"/>
      <c r="K17" s="5"/>
      <c r="L17" s="8">
        <f>IF(K17="","",EDATE(K17,'Start Here'!$B$36*12))</f>
      </c>
      <c r="M17" s="11"/>
      <c r="N17" s="11"/>
      <c r="O17" s="11"/>
      <c r="P17" s="4"/>
    </row>
    <row r="18">
      <c r="A18" s="4"/>
      <c r="B18" s="4"/>
      <c r="C18" s="4"/>
      <c r="D18" s="4"/>
      <c r="E18" s="4"/>
      <c r="F18" s="4"/>
      <c r="G18" s="11"/>
      <c r="H18" s="7">
        <f>IF($B18="","",IF(G18="Y","Not eligible: Metro Power exclusion (28.2)",IF(D18="","Not eligible: training not completed",IF(I18="","Not eligible: declaration not signed","Eligible"))))</f>
      </c>
      <c r="I18" s="5"/>
      <c r="J18" s="4"/>
      <c r="K18" s="5"/>
      <c r="L18" s="8">
        <f>IF(K18="","",EDATE(K18,'Start Here'!$B$36*12))</f>
      </c>
      <c r="M18" s="11"/>
      <c r="N18" s="11"/>
      <c r="O18" s="11"/>
      <c r="P18" s="4"/>
    </row>
    <row r="19">
      <c r="A19" s="4"/>
      <c r="B19" s="4"/>
      <c r="C19" s="4"/>
      <c r="D19" s="4"/>
      <c r="E19" s="4"/>
      <c r="F19" s="4"/>
      <c r="G19" s="11"/>
      <c r="H19" s="7">
        <f>IF($B19="","",IF(G19="Y","Not eligible: Metro Power exclusion (28.2)",IF(D19="","Not eligible: training not completed",IF(I19="","Not eligible: declaration not signed","Eligible"))))</f>
      </c>
      <c r="I19" s="5"/>
      <c r="J19" s="4"/>
      <c r="K19" s="5"/>
      <c r="L19" s="8">
        <f>IF(K19="","",EDATE(K19,'Start Here'!$B$36*12))</f>
      </c>
      <c r="M19" s="11"/>
      <c r="N19" s="11"/>
      <c r="O19" s="11"/>
      <c r="P19" s="4"/>
    </row>
    <row r="20">
      <c r="A20" s="4"/>
      <c r="B20" s="4"/>
      <c r="C20" s="4"/>
      <c r="D20" s="4"/>
      <c r="E20" s="4"/>
      <c r="F20" s="4"/>
      <c r="G20" s="11"/>
      <c r="H20" s="7">
        <f>IF($B20="","",IF(G20="Y","Not eligible: Metro Power exclusion (28.2)",IF(D20="","Not eligible: training not completed",IF(I20="","Not eligible: declaration not signed","Eligible"))))</f>
      </c>
      <c r="I20" s="5"/>
      <c r="J20" s="4"/>
      <c r="K20" s="5"/>
      <c r="L20" s="8">
        <f>IF(K20="","",EDATE(K20,'Start Here'!$B$36*12))</f>
      </c>
      <c r="M20" s="11"/>
      <c r="N20" s="11"/>
      <c r="O20" s="11"/>
      <c r="P20" s="4"/>
    </row>
    <row r="21">
      <c r="A21" s="4"/>
      <c r="B21" s="4"/>
      <c r="C21" s="4"/>
      <c r="D21" s="4"/>
      <c r="E21" s="4"/>
      <c r="F21" s="4"/>
      <c r="G21" s="11"/>
      <c r="H21" s="7">
        <f>IF($B21="","",IF(G21="Y","Not eligible: Metro Power exclusion (28.2)",IF(D21="","Not eligible: training not completed",IF(I21="","Not eligible: declaration not signed","Eligible"))))</f>
      </c>
      <c r="I21" s="5"/>
      <c r="J21" s="4"/>
      <c r="K21" s="5"/>
      <c r="L21" s="8">
        <f>IF(K21="","",EDATE(K21,'Start Here'!$B$36*12))</f>
      </c>
      <c r="M21" s="11"/>
      <c r="N21" s="11"/>
      <c r="O21" s="11"/>
      <c r="P21" s="4"/>
    </row>
    <row r="22">
      <c r="A22" s="4"/>
      <c r="B22" s="4"/>
      <c r="C22" s="4"/>
      <c r="D22" s="4"/>
      <c r="E22" s="4"/>
      <c r="F22" s="4"/>
      <c r="G22" s="11"/>
      <c r="H22" s="7">
        <f>IF($B22="","",IF(G22="Y","Not eligible: Metro Power exclusion (28.2)",IF(D22="","Not eligible: training not completed",IF(I22="","Not eligible: declaration not signed","Eligible"))))</f>
      </c>
      <c r="I22" s="5"/>
      <c r="J22" s="4"/>
      <c r="K22" s="5"/>
      <c r="L22" s="8">
        <f>IF(K22="","",EDATE(K22,'Start Here'!$B$36*12))</f>
      </c>
      <c r="M22" s="11"/>
      <c r="N22" s="11"/>
      <c r="O22" s="11"/>
      <c r="P22" s="4"/>
    </row>
    <row r="23">
      <c r="A23" s="4"/>
      <c r="B23" s="4"/>
      <c r="C23" s="4"/>
      <c r="D23" s="4"/>
      <c r="E23" s="4"/>
      <c r="F23" s="4"/>
      <c r="G23" s="11"/>
      <c r="H23" s="7">
        <f>IF($B23="","",IF(G23="Y","Not eligible: Metro Power exclusion (28.2)",IF(D23="","Not eligible: training not completed",IF(I23="","Not eligible: declaration not signed","Eligible"))))</f>
      </c>
      <c r="I23" s="5"/>
      <c r="J23" s="4"/>
      <c r="K23" s="5"/>
      <c r="L23" s="8">
        <f>IF(K23="","",EDATE(K23,'Start Here'!$B$36*12))</f>
      </c>
      <c r="M23" s="11"/>
      <c r="N23" s="11"/>
      <c r="O23" s="11"/>
      <c r="P23" s="4"/>
    </row>
    <row r="24">
      <c r="A24" s="4"/>
      <c r="B24" s="4"/>
      <c r="C24" s="4"/>
      <c r="D24" s="4"/>
      <c r="E24" s="4"/>
      <c r="F24" s="4"/>
      <c r="G24" s="11"/>
      <c r="H24" s="7">
        <f>IF($B24="","",IF(G24="Y","Not eligible: Metro Power exclusion (28.2)",IF(D24="","Not eligible: training not completed",IF(I24="","Not eligible: declaration not signed","Eligible"))))</f>
      </c>
      <c r="I24" s="5"/>
      <c r="J24" s="4"/>
      <c r="K24" s="5"/>
      <c r="L24" s="8">
        <f>IF(K24="","",EDATE(K24,'Start Here'!$B$36*12))</f>
      </c>
      <c r="M24" s="11"/>
      <c r="N24" s="11"/>
      <c r="O24" s="11"/>
      <c r="P24" s="4"/>
    </row>
    <row r="25">
      <c r="A25" s="4"/>
      <c r="B25" s="4"/>
      <c r="C25" s="4"/>
      <c r="D25" s="4"/>
      <c r="E25" s="4"/>
      <c r="F25" s="4"/>
      <c r="G25" s="11"/>
      <c r="H25" s="7">
        <f>IF($B25="","",IF(G25="Y","Not eligible: Metro Power exclusion (28.2)",IF(D25="","Not eligible: training not completed",IF(I25="","Not eligible: declaration not signed","Eligible"))))</f>
      </c>
      <c r="I25" s="5"/>
      <c r="J25" s="4"/>
      <c r="K25" s="5"/>
      <c r="L25" s="8">
        <f>IF(K25="","",EDATE(K25,'Start Here'!$B$36*12))</f>
      </c>
      <c r="M25" s="11"/>
      <c r="N25" s="11"/>
      <c r="O25" s="11"/>
      <c r="P25" s="4"/>
    </row>
    <row r="26">
      <c r="A26" s="4"/>
      <c r="B26" s="4"/>
      <c r="C26" s="4"/>
      <c r="D26" s="4"/>
      <c r="E26" s="4"/>
      <c r="F26" s="4"/>
      <c r="G26" s="11"/>
      <c r="H26" s="7">
        <f>IF($B26="","",IF(G26="Y","Not eligible: Metro Power exclusion (28.2)",IF(D26="","Not eligible: training not completed",IF(I26="","Not eligible: declaration not signed","Eligible"))))</f>
      </c>
      <c r="I26" s="5"/>
      <c r="J26" s="4"/>
      <c r="K26" s="5"/>
      <c r="L26" s="8">
        <f>IF(K26="","",EDATE(K26,'Start Here'!$B$36*12))</f>
      </c>
      <c r="M26" s="11"/>
      <c r="N26" s="11"/>
      <c r="O26" s="11"/>
      <c r="P26" s="4"/>
    </row>
    <row r="27">
      <c r="A27" s="4"/>
      <c r="B27" s="4"/>
      <c r="C27" s="4"/>
      <c r="D27" s="4"/>
      <c r="E27" s="4"/>
      <c r="F27" s="4"/>
      <c r="G27" s="11"/>
      <c r="H27" s="7">
        <f>IF($B27="","",IF(G27="Y","Not eligible: Metro Power exclusion (28.2)",IF(D27="","Not eligible: training not completed",IF(I27="","Not eligible: declaration not signed","Eligible"))))</f>
      </c>
      <c r="I27" s="5"/>
      <c r="J27" s="4"/>
      <c r="K27" s="5"/>
      <c r="L27" s="8">
        <f>IF(K27="","",EDATE(K27,'Start Here'!$B$36*12))</f>
      </c>
      <c r="M27" s="11"/>
      <c r="N27" s="11"/>
      <c r="O27" s="11"/>
      <c r="P27" s="4"/>
    </row>
    <row r="28">
      <c r="A28" s="4"/>
      <c r="B28" s="4"/>
      <c r="C28" s="4"/>
      <c r="D28" s="4"/>
      <c r="E28" s="4"/>
      <c r="F28" s="4"/>
      <c r="G28" s="11"/>
      <c r="H28" s="7">
        <f>IF($B28="","",IF(G28="Y","Not eligible: Metro Power exclusion (28.2)",IF(D28="","Not eligible: training not completed",IF(I28="","Not eligible: declaration not signed","Eligible"))))</f>
      </c>
      <c r="I28" s="5"/>
      <c r="J28" s="4"/>
      <c r="K28" s="5"/>
      <c r="L28" s="8">
        <f>IF(K28="","",EDATE(K28,'Start Here'!$B$36*12))</f>
      </c>
      <c r="M28" s="11"/>
      <c r="N28" s="11"/>
      <c r="O28" s="11"/>
      <c r="P28" s="4"/>
    </row>
    <row r="29">
      <c r="A29" s="4"/>
      <c r="B29" s="4"/>
      <c r="C29" s="4"/>
      <c r="D29" s="4"/>
      <c r="E29" s="4"/>
      <c r="F29" s="4"/>
      <c r="G29" s="11"/>
      <c r="H29" s="7">
        <f>IF($B29="","",IF(G29="Y","Not eligible: Metro Power exclusion (28.2)",IF(D29="","Not eligible: training not completed",IF(I29="","Not eligible: declaration not signed","Eligible"))))</f>
      </c>
      <c r="I29" s="5"/>
      <c r="J29" s="4"/>
      <c r="K29" s="5"/>
      <c r="L29" s="8">
        <f>IF(K29="","",EDATE(K29,'Start Here'!$B$36*12))</f>
      </c>
      <c r="M29" s="11"/>
      <c r="N29" s="11"/>
      <c r="O29" s="11"/>
      <c r="P29" s="4"/>
    </row>
    <row r="30">
      <c r="A30" s="4"/>
      <c r="B30" s="4"/>
      <c r="C30" s="4"/>
      <c r="D30" s="4"/>
      <c r="E30" s="4"/>
      <c r="F30" s="4"/>
      <c r="G30" s="11"/>
      <c r="H30" s="7">
        <f>IF($B30="","",IF(G30="Y","Not eligible: Metro Power exclusion (28.2)",IF(D30="","Not eligible: training not completed",IF(I30="","Not eligible: declaration not signed","Eligible"))))</f>
      </c>
      <c r="I30" s="5"/>
      <c r="J30" s="4"/>
      <c r="K30" s="5"/>
      <c r="L30" s="8">
        <f>IF(K30="","",EDATE(K30,'Start Here'!$B$36*12))</f>
      </c>
      <c r="M30" s="11"/>
      <c r="N30" s="11"/>
      <c r="O30" s="11"/>
      <c r="P30" s="4"/>
    </row>
    <row r="31">
      <c r="A31" s="4"/>
      <c r="B31" s="4"/>
      <c r="C31" s="4"/>
      <c r="D31" s="4"/>
      <c r="E31" s="4"/>
      <c r="F31" s="4"/>
      <c r="G31" s="11"/>
      <c r="H31" s="7">
        <f>IF($B31="","",IF(G31="Y","Not eligible: Metro Power exclusion (28.2)",IF(D31="","Not eligible: training not completed",IF(I31="","Not eligible: declaration not signed","Eligible"))))</f>
      </c>
      <c r="I31" s="5"/>
      <c r="J31" s="4"/>
      <c r="K31" s="5"/>
      <c r="L31" s="8">
        <f>IF(K31="","",EDATE(K31,'Start Here'!$B$36*12))</f>
      </c>
      <c r="M31" s="11"/>
      <c r="N31" s="11"/>
      <c r="O31" s="11"/>
      <c r="P31" s="4"/>
    </row>
    <row r="32">
      <c r="A32" s="4"/>
      <c r="B32" s="4"/>
      <c r="C32" s="4"/>
      <c r="D32" s="4"/>
      <c r="E32" s="4"/>
      <c r="F32" s="4"/>
      <c r="G32" s="11"/>
      <c r="H32" s="7">
        <f>IF($B32="","",IF(G32="Y","Not eligible: Metro Power exclusion (28.2)",IF(D32="","Not eligible: training not completed",IF(I32="","Not eligible: declaration not signed","Eligible"))))</f>
      </c>
      <c r="I32" s="5"/>
      <c r="J32" s="4"/>
      <c r="K32" s="5"/>
      <c r="L32" s="8">
        <f>IF(K32="","",EDATE(K32,'Start Here'!$B$36*12))</f>
      </c>
      <c r="M32" s="11"/>
      <c r="N32" s="11"/>
      <c r="O32" s="11"/>
      <c r="P32" s="4"/>
    </row>
    <row r="33">
      <c r="A33" s="4"/>
      <c r="B33" s="4"/>
      <c r="C33" s="4"/>
      <c r="D33" s="4"/>
      <c r="E33" s="4"/>
      <c r="F33" s="4"/>
      <c r="G33" s="11"/>
      <c r="H33" s="7">
        <f>IF($B33="","",IF(G33="Y","Not eligible: Metro Power exclusion (28.2)",IF(D33="","Not eligible: training not completed",IF(I33="","Not eligible: declaration not signed","Eligible"))))</f>
      </c>
      <c r="I33" s="5"/>
      <c r="J33" s="4"/>
      <c r="K33" s="5"/>
      <c r="L33" s="8">
        <f>IF(K33="","",EDATE(K33,'Start Here'!$B$36*12))</f>
      </c>
      <c r="M33" s="11"/>
      <c r="N33" s="11"/>
      <c r="O33" s="11"/>
      <c r="P33" s="4"/>
    </row>
    <row r="34">
      <c r="A34" s="4"/>
      <c r="B34" s="4"/>
      <c r="C34" s="4"/>
      <c r="D34" s="4"/>
      <c r="E34" s="4"/>
      <c r="F34" s="4"/>
      <c r="G34" s="11"/>
      <c r="H34" s="7">
        <f>IF($B34="","",IF(G34="Y","Not eligible: Metro Power exclusion (28.2)",IF(D34="","Not eligible: training not completed",IF(I34="","Not eligible: declaration not signed","Eligible"))))</f>
      </c>
      <c r="I34" s="5"/>
      <c r="J34" s="4"/>
      <c r="K34" s="5"/>
      <c r="L34" s="8">
        <f>IF(K34="","",EDATE(K34,'Start Here'!$B$36*12))</f>
      </c>
      <c r="M34" s="11"/>
      <c r="N34" s="11"/>
      <c r="O34" s="11"/>
      <c r="P34" s="4"/>
    </row>
    <row r="35">
      <c r="A35" s="4"/>
      <c r="B35" s="4"/>
      <c r="C35" s="4"/>
      <c r="D35" s="4"/>
      <c r="E35" s="4"/>
      <c r="F35" s="4"/>
      <c r="G35" s="11"/>
      <c r="H35" s="7">
        <f>IF($B35="","",IF(G35="Y","Not eligible: Metro Power exclusion (28.2)",IF(D35="","Not eligible: training not completed",IF(I35="","Not eligible: declaration not signed","Eligible"))))</f>
      </c>
      <c r="I35" s="5"/>
      <c r="J35" s="4"/>
      <c r="K35" s="5"/>
      <c r="L35" s="8">
        <f>IF(K35="","",EDATE(K35,'Start Here'!$B$36*12))</f>
      </c>
      <c r="M35" s="11"/>
      <c r="N35" s="11"/>
      <c r="O35" s="11"/>
      <c r="P35" s="4"/>
    </row>
    <row r="38">
      <c r="A38" s="15" t="inlineStr">
        <is>
          <t xml:space="preserve">Assignment block (T13: the declaration is renewed at each assignment; 28.2: the Adopting Body assigns reviewers; no reviewer reviews the same utility more than three times in a row).</t>
        </is>
      </c>
    </row>
    <row r="40">
      <c r="A40" s="3" t="inlineStr">
        <is>
          <t xml:space="preserve">Assignment ID</t>
        </is>
      </c>
      <c r="B40" s="3" t="inlineStr">
        <is>
          <t xml:space="preserve">Reviewer ID</t>
        </is>
      </c>
      <c r="C40" s="3" t="inlineStr">
        <is>
          <t xml:space="preserve">Utility</t>
        </is>
      </c>
      <c r="D40" s="3" t="inlineStr">
        <is>
          <t xml:space="preserve">Gate reviewed</t>
        </is>
      </c>
      <c r="E40" s="3" t="inlineStr">
        <is>
          <t xml:space="preserve">Assigned by (Adopting Body)</t>
        </is>
      </c>
      <c r="F40" s="3" t="inlineStr">
        <is>
          <t xml:space="preserve">Consecutive reviews of this utility, including this one</t>
        </is>
      </c>
      <c r="G40" s="3" t="inlineStr">
        <is>
          <t xml:space="preserve">Would this exceed the maximum consecutive reviews on Start Here?</t>
        </is>
      </c>
      <c r="H40" s="3" t="inlineStr">
        <is>
          <t xml:space="preserve">I have no commercial interest in the program under review or in any supplier or advisor bidding for it</t>
        </is>
      </c>
      <c r="I40" s="3" t="inlineStr">
        <is>
          <t xml:space="preserve">I did not prepare any of the evidence under review</t>
        </is>
      </c>
      <c r="J40" s="3" t="inlineStr">
        <is>
          <t xml:space="preserve">I will keep the utility’s information confidential and use it only for this review</t>
        </is>
      </c>
      <c r="K40" s="3" t="inlineStr">
        <is>
          <t xml:space="preserve">I will disclose immediately any conflict that arises during the review</t>
        </is>
      </c>
      <c r="L40" s="3" t="inlineStr">
        <is>
          <t xml:space="preserve">Details if No</t>
        </is>
      </c>
      <c r="M40" s="3" t="inlineStr">
        <is>
          <t xml:space="preserve">Declaration date</t>
        </is>
      </c>
      <c r="N40" s="3" t="inlineStr">
        <is>
          <t xml:space="preserve">Notes</t>
        </is>
      </c>
    </row>
    <row r="41">
      <c r="A41" s="4" t="inlineStr">
        <is>
          <t xml:space="preserve">EXAMPLE AS-0001</t>
        </is>
      </c>
      <c r="B41" s="4" t="inlineStr">
        <is>
          <t xml:space="preserve">EXAMPLE RV-001</t>
        </is>
      </c>
      <c r="C41" s="4" t="inlineStr">
        <is>
          <t xml:space="preserve">EXAMPLE Utility A</t>
        </is>
      </c>
      <c r="D41" s="11" t="inlineStr">
        <is>
          <t xml:space="preserve">Gate 2: Pilot approval</t>
        </is>
      </c>
      <c r="E41" s="4" t="inlineStr">
        <is>
          <t xml:space="preserve">EXAMPLE coordinator</t>
        </is>
      </c>
      <c r="F41" s="18">
        <f>IF(B41="","",1)</f>
      </c>
      <c r="G41" s="7">
        <f>IF(F41="","",IF(F41&gt;'Start Here'!$B$37,"Y: do not assign","N"))</f>
      </c>
      <c r="H41" s="11" t="inlineStr">
        <is>
          <t xml:space="preserve">Yes</t>
        </is>
      </c>
      <c r="I41" s="11" t="inlineStr">
        <is>
          <t xml:space="preserve">Yes</t>
        </is>
      </c>
      <c r="J41" s="11" t="inlineStr">
        <is>
          <t xml:space="preserve">Yes</t>
        </is>
      </c>
      <c r="K41" s="11" t="inlineStr">
        <is>
          <t xml:space="preserve">Yes</t>
        </is>
      </c>
      <c r="L41" s="4" t="inlineStr">
        <is>
          <t xml:space="preserve"/>
        </is>
      </c>
      <c r="M41" s="5">
        <v>46122.0</v>
      </c>
      <c r="N41" s="4" t="inlineStr">
        <is>
          <t xml:space="preserve">Example row: delete or overwrite.</t>
        </is>
      </c>
    </row>
    <row r="42">
      <c r="A42" s="4"/>
      <c r="B42" s="4"/>
      <c r="C42" s="4"/>
      <c r="D42" s="11"/>
      <c r="E42" s="4"/>
      <c r="F42" s="18">
        <f t="array" ref="F42">IF(B42="","",IF(IFERROR(LOOKUP(2,1/($B$41:B41=B42),$C$41:C41),"")=C42,IFERROR(LOOKUP(2,1/($B$41:B41=B42),$F$41:F41),0)+1,1))</f>
      </c>
      <c r="G42" s="7">
        <f>IF(F42="","",IF(F42&gt;'Start Here'!$B$37,"Y: do not assign","N"))</f>
      </c>
      <c r="H42" s="11"/>
      <c r="I42" s="11"/>
      <c r="J42" s="11"/>
      <c r="K42" s="11"/>
      <c r="L42" s="4"/>
      <c r="M42" s="5"/>
      <c r="N42" s="4"/>
    </row>
    <row r="43">
      <c r="A43" s="4"/>
      <c r="B43" s="4"/>
      <c r="C43" s="4"/>
      <c r="D43" s="11"/>
      <c r="E43" s="4"/>
      <c r="F43" s="18">
        <f t="array" ref="F43">IF(B43="","",IF(IFERROR(LOOKUP(2,1/($B$41:B42=B43),$C$41:C42),"")=C43,IFERROR(LOOKUP(2,1/($B$41:B42=B43),$F$41:F42),0)+1,1))</f>
      </c>
      <c r="G43" s="7">
        <f>IF(F43="","",IF(F43&gt;'Start Here'!$B$37,"Y: do not assign","N"))</f>
      </c>
      <c r="H43" s="11"/>
      <c r="I43" s="11"/>
      <c r="J43" s="11"/>
      <c r="K43" s="11"/>
      <c r="L43" s="4"/>
      <c r="M43" s="5"/>
      <c r="N43" s="4"/>
    </row>
    <row r="44">
      <c r="A44" s="4"/>
      <c r="B44" s="4"/>
      <c r="C44" s="4"/>
      <c r="D44" s="11"/>
      <c r="E44" s="4"/>
      <c r="F44" s="18">
        <f t="array" ref="F44">IF(B44="","",IF(IFERROR(LOOKUP(2,1/($B$41:B43=B44),$C$41:C43),"")=C44,IFERROR(LOOKUP(2,1/($B$41:B43=B44),$F$41:F43),0)+1,1))</f>
      </c>
      <c r="G44" s="7">
        <f>IF(F44="","",IF(F44&gt;'Start Here'!$B$37,"Y: do not assign","N"))</f>
      </c>
      <c r="H44" s="11"/>
      <c r="I44" s="11"/>
      <c r="J44" s="11"/>
      <c r="K44" s="11"/>
      <c r="L44" s="4"/>
      <c r="M44" s="5"/>
      <c r="N44" s="4"/>
    </row>
    <row r="45">
      <c r="A45" s="4"/>
      <c r="B45" s="4"/>
      <c r="C45" s="4"/>
      <c r="D45" s="11"/>
      <c r="E45" s="4"/>
      <c r="F45" s="18">
        <f t="array" ref="F45">IF(B45="","",IF(IFERROR(LOOKUP(2,1/($B$41:B44=B45),$C$41:C44),"")=C45,IFERROR(LOOKUP(2,1/($B$41:B44=B45),$F$41:F44),0)+1,1))</f>
      </c>
      <c r="G45" s="7">
        <f>IF(F45="","",IF(F45&gt;'Start Here'!$B$37,"Y: do not assign","N"))</f>
      </c>
      <c r="H45" s="11"/>
      <c r="I45" s="11"/>
      <c r="J45" s="11"/>
      <c r="K45" s="11"/>
      <c r="L45" s="4"/>
      <c r="M45" s="5"/>
      <c r="N45" s="4"/>
    </row>
    <row r="46">
      <c r="A46" s="4"/>
      <c r="B46" s="4"/>
      <c r="C46" s="4"/>
      <c r="D46" s="11"/>
      <c r="E46" s="4"/>
      <c r="F46" s="18">
        <f t="array" ref="F46">IF(B46="","",IF(IFERROR(LOOKUP(2,1/($B$41:B45=B46),$C$41:C45),"")=C46,IFERROR(LOOKUP(2,1/($B$41:B45=B46),$F$41:F45),0)+1,1))</f>
      </c>
      <c r="G46" s="7">
        <f>IF(F46="","",IF(F46&gt;'Start Here'!$B$37,"Y: do not assign","N"))</f>
      </c>
      <c r="H46" s="11"/>
      <c r="I46" s="11"/>
      <c r="J46" s="11"/>
      <c r="K46" s="11"/>
      <c r="L46" s="4"/>
      <c r="M46" s="5"/>
      <c r="N46" s="4"/>
    </row>
    <row r="47">
      <c r="A47" s="4"/>
      <c r="B47" s="4"/>
      <c r="C47" s="4"/>
      <c r="D47" s="11"/>
      <c r="E47" s="4"/>
      <c r="F47" s="18">
        <f t="array" ref="F47">IF(B47="","",IF(IFERROR(LOOKUP(2,1/($B$41:B46=B47),$C$41:C46),"")=C47,IFERROR(LOOKUP(2,1/($B$41:B46=B47),$F$41:F46),0)+1,1))</f>
      </c>
      <c r="G47" s="7">
        <f>IF(F47="","",IF(F47&gt;'Start Here'!$B$37,"Y: do not assign","N"))</f>
      </c>
      <c r="H47" s="11"/>
      <c r="I47" s="11"/>
      <c r="J47" s="11"/>
      <c r="K47" s="11"/>
      <c r="L47" s="4"/>
      <c r="M47" s="5"/>
      <c r="N47" s="4"/>
    </row>
    <row r="48">
      <c r="A48" s="4"/>
      <c r="B48" s="4"/>
      <c r="C48" s="4"/>
      <c r="D48" s="11"/>
      <c r="E48" s="4"/>
      <c r="F48" s="18">
        <f t="array" ref="F48">IF(B48="","",IF(IFERROR(LOOKUP(2,1/($B$41:B47=B48),$C$41:C47),"")=C48,IFERROR(LOOKUP(2,1/($B$41:B47=B48),$F$41:F47),0)+1,1))</f>
      </c>
      <c r="G48" s="7">
        <f>IF(F48="","",IF(F48&gt;'Start Here'!$B$37,"Y: do not assign","N"))</f>
      </c>
      <c r="H48" s="11"/>
      <c r="I48" s="11"/>
      <c r="J48" s="11"/>
      <c r="K48" s="11"/>
      <c r="L48" s="4"/>
      <c r="M48" s="5"/>
      <c r="N48" s="4"/>
    </row>
    <row r="49">
      <c r="A49" s="4"/>
      <c r="B49" s="4"/>
      <c r="C49" s="4"/>
      <c r="D49" s="11"/>
      <c r="E49" s="4"/>
      <c r="F49" s="18">
        <f t="array" ref="F49">IF(B49="","",IF(IFERROR(LOOKUP(2,1/($B$41:B48=B49),$C$41:C48),"")=C49,IFERROR(LOOKUP(2,1/($B$41:B48=B49),$F$41:F48),0)+1,1))</f>
      </c>
      <c r="G49" s="7">
        <f>IF(F49="","",IF(F49&gt;'Start Here'!$B$37,"Y: do not assign","N"))</f>
      </c>
      <c r="H49" s="11"/>
      <c r="I49" s="11"/>
      <c r="J49" s="11"/>
      <c r="K49" s="11"/>
      <c r="L49" s="4"/>
      <c r="M49" s="5"/>
      <c r="N49" s="4"/>
    </row>
    <row r="50">
      <c r="A50" s="4"/>
      <c r="B50" s="4"/>
      <c r="C50" s="4"/>
      <c r="D50" s="11"/>
      <c r="E50" s="4"/>
      <c r="F50" s="18">
        <f t="array" ref="F50">IF(B50="","",IF(IFERROR(LOOKUP(2,1/($B$41:B49=B50),$C$41:C49),"")=C50,IFERROR(LOOKUP(2,1/($B$41:B49=B50),$F$41:F49),0)+1,1))</f>
      </c>
      <c r="G50" s="7">
        <f>IF(F50="","",IF(F50&gt;'Start Here'!$B$37,"Y: do not assign","N"))</f>
      </c>
      <c r="H50" s="11"/>
      <c r="I50" s="11"/>
      <c r="J50" s="11"/>
      <c r="K50" s="11"/>
      <c r="L50" s="4"/>
      <c r="M50" s="5"/>
      <c r="N50" s="4"/>
    </row>
    <row r="51">
      <c r="A51" s="4"/>
      <c r="B51" s="4"/>
      <c r="C51" s="4"/>
      <c r="D51" s="11"/>
      <c r="E51" s="4"/>
      <c r="F51" s="18">
        <f t="array" ref="F51">IF(B51="","",IF(IFERROR(LOOKUP(2,1/($B$41:B50=B51),$C$41:C50),"")=C51,IFERROR(LOOKUP(2,1/($B$41:B50=B51),$F$41:F50),0)+1,1))</f>
      </c>
      <c r="G51" s="7">
        <f>IF(F51="","",IF(F51&gt;'Start Here'!$B$37,"Y: do not assign","N"))</f>
      </c>
      <c r="H51" s="11"/>
      <c r="I51" s="11"/>
      <c r="J51" s="11"/>
      <c r="K51" s="11"/>
      <c r="L51" s="4"/>
      <c r="M51" s="5"/>
      <c r="N51" s="4"/>
    </row>
    <row r="52">
      <c r="A52" s="4"/>
      <c r="B52" s="4"/>
      <c r="C52" s="4"/>
      <c r="D52" s="11"/>
      <c r="E52" s="4"/>
      <c r="F52" s="18">
        <f t="array" ref="F52">IF(B52="","",IF(IFERROR(LOOKUP(2,1/($B$41:B51=B52),$C$41:C51),"")=C52,IFERROR(LOOKUP(2,1/($B$41:B51=B52),$F$41:F51),0)+1,1))</f>
      </c>
      <c r="G52" s="7">
        <f>IF(F52="","",IF(F52&gt;'Start Here'!$B$37,"Y: do not assign","N"))</f>
      </c>
      <c r="H52" s="11"/>
      <c r="I52" s="11"/>
      <c r="J52" s="11"/>
      <c r="K52" s="11"/>
      <c r="L52" s="4"/>
      <c r="M52" s="5"/>
      <c r="N52" s="4"/>
    </row>
    <row r="53">
      <c r="A53" s="4"/>
      <c r="B53" s="4"/>
      <c r="C53" s="4"/>
      <c r="D53" s="11"/>
      <c r="E53" s="4"/>
      <c r="F53" s="18">
        <f t="array" ref="F53">IF(B53="","",IF(IFERROR(LOOKUP(2,1/($B$41:B52=B53),$C$41:C52),"")=C53,IFERROR(LOOKUP(2,1/($B$41:B52=B53),$F$41:F52),0)+1,1))</f>
      </c>
      <c r="G53" s="7">
        <f>IF(F53="","",IF(F53&gt;'Start Here'!$B$37,"Y: do not assign","N"))</f>
      </c>
      <c r="H53" s="11"/>
      <c r="I53" s="11"/>
      <c r="J53" s="11"/>
      <c r="K53" s="11"/>
      <c r="L53" s="4"/>
      <c r="M53" s="5"/>
      <c r="N53" s="4"/>
    </row>
    <row r="54">
      <c r="A54" s="4"/>
      <c r="B54" s="4"/>
      <c r="C54" s="4"/>
      <c r="D54" s="11"/>
      <c r="E54" s="4"/>
      <c r="F54" s="18">
        <f t="array" ref="F54">IF(B54="","",IF(IFERROR(LOOKUP(2,1/($B$41:B53=B54),$C$41:C53),"")=C54,IFERROR(LOOKUP(2,1/($B$41:B53=B54),$F$41:F53),0)+1,1))</f>
      </c>
      <c r="G54" s="7">
        <f>IF(F54="","",IF(F54&gt;'Start Here'!$B$37,"Y: do not assign","N"))</f>
      </c>
      <c r="H54" s="11"/>
      <c r="I54" s="11"/>
      <c r="J54" s="11"/>
      <c r="K54" s="11"/>
      <c r="L54" s="4"/>
      <c r="M54" s="5"/>
      <c r="N54" s="4"/>
    </row>
    <row r="55">
      <c r="A55" s="4"/>
      <c r="B55" s="4"/>
      <c r="C55" s="4"/>
      <c r="D55" s="11"/>
      <c r="E55" s="4"/>
      <c r="F55" s="18">
        <f t="array" ref="F55">IF(B55="","",IF(IFERROR(LOOKUP(2,1/($B$41:B54=B55),$C$41:C54),"")=C55,IFERROR(LOOKUP(2,1/($B$41:B54=B55),$F$41:F54),0)+1,1))</f>
      </c>
      <c r="G55" s="7">
        <f>IF(F55="","",IF(F55&gt;'Start Here'!$B$37,"Y: do not assign","N"))</f>
      </c>
      <c r="H55" s="11"/>
      <c r="I55" s="11"/>
      <c r="J55" s="11"/>
      <c r="K55" s="11"/>
      <c r="L55" s="4"/>
      <c r="M55" s="5"/>
      <c r="N55" s="4"/>
    </row>
    <row r="56">
      <c r="A56" s="4"/>
      <c r="B56" s="4"/>
      <c r="C56" s="4"/>
      <c r="D56" s="11"/>
      <c r="E56" s="4"/>
      <c r="F56" s="18">
        <f t="array" ref="F56">IF(B56="","",IF(IFERROR(LOOKUP(2,1/($B$41:B55=B56),$C$41:C55),"")=C56,IFERROR(LOOKUP(2,1/($B$41:B55=B56),$F$41:F55),0)+1,1))</f>
      </c>
      <c r="G56" s="7">
        <f>IF(F56="","",IF(F56&gt;'Start Here'!$B$37,"Y: do not assign","N"))</f>
      </c>
      <c r="H56" s="11"/>
      <c r="I56" s="11"/>
      <c r="J56" s="11"/>
      <c r="K56" s="11"/>
      <c r="L56" s="4"/>
      <c r="M56" s="5"/>
      <c r="N56" s="4"/>
    </row>
    <row r="57">
      <c r="A57" s="4"/>
      <c r="B57" s="4"/>
      <c r="C57" s="4"/>
      <c r="D57" s="11"/>
      <c r="E57" s="4"/>
      <c r="F57" s="18">
        <f t="array" ref="F57">IF(B57="","",IF(IFERROR(LOOKUP(2,1/($B$41:B56=B57),$C$41:C56),"")=C57,IFERROR(LOOKUP(2,1/($B$41:B56=B57),$F$41:F56),0)+1,1))</f>
      </c>
      <c r="G57" s="7">
        <f>IF(F57="","",IF(F57&gt;'Start Here'!$B$37,"Y: do not assign","N"))</f>
      </c>
      <c r="H57" s="11"/>
      <c r="I57" s="11"/>
      <c r="J57" s="11"/>
      <c r="K57" s="11"/>
      <c r="L57" s="4"/>
      <c r="M57" s="5"/>
      <c r="N57" s="4"/>
    </row>
    <row r="58">
      <c r="A58" s="4"/>
      <c r="B58" s="4"/>
      <c r="C58" s="4"/>
      <c r="D58" s="11"/>
      <c r="E58" s="4"/>
      <c r="F58" s="18">
        <f t="array" ref="F58">IF(B58="","",IF(IFERROR(LOOKUP(2,1/($B$41:B57=B58),$C$41:C57),"")=C58,IFERROR(LOOKUP(2,1/($B$41:B57=B58),$F$41:F57),0)+1,1))</f>
      </c>
      <c r="G58" s="7">
        <f>IF(F58="","",IF(F58&gt;'Start Here'!$B$37,"Y: do not assign","N"))</f>
      </c>
      <c r="H58" s="11"/>
      <c r="I58" s="11"/>
      <c r="J58" s="11"/>
      <c r="K58" s="11"/>
      <c r="L58" s="4"/>
      <c r="M58" s="5"/>
      <c r="N58" s="4"/>
    </row>
    <row r="59">
      <c r="A59" s="4"/>
      <c r="B59" s="4"/>
      <c r="C59" s="4"/>
      <c r="D59" s="11"/>
      <c r="E59" s="4"/>
      <c r="F59" s="18">
        <f t="array" ref="F59">IF(B59="","",IF(IFERROR(LOOKUP(2,1/($B$41:B58=B59),$C$41:C58),"")=C59,IFERROR(LOOKUP(2,1/($B$41:B58=B59),$F$41:F58),0)+1,1))</f>
      </c>
      <c r="G59" s="7">
        <f>IF(F59="","",IF(F59&gt;'Start Here'!$B$37,"Y: do not assign","N"))</f>
      </c>
      <c r="H59" s="11"/>
      <c r="I59" s="11"/>
      <c r="J59" s="11"/>
      <c r="K59" s="11"/>
      <c r="L59" s="4"/>
      <c r="M59" s="5"/>
      <c r="N59" s="4"/>
    </row>
    <row r="60">
      <c r="A60" s="4"/>
      <c r="B60" s="4"/>
      <c r="C60" s="4"/>
      <c r="D60" s="11"/>
      <c r="E60" s="4"/>
      <c r="F60" s="18">
        <f t="array" ref="F60">IF(B60="","",IF(IFERROR(LOOKUP(2,1/($B$41:B59=B60),$C$41:C59),"")=C60,IFERROR(LOOKUP(2,1/($B$41:B59=B60),$F$41:F59),0)+1,1))</f>
      </c>
      <c r="G60" s="7">
        <f>IF(F60="","",IF(F60&gt;'Start Here'!$B$37,"Y: do not assign","N"))</f>
      </c>
      <c r="H60" s="11"/>
      <c r="I60" s="11"/>
      <c r="J60" s="11"/>
      <c r="K60" s="11"/>
      <c r="L60" s="4"/>
      <c r="M60" s="5"/>
      <c r="N60" s="4"/>
    </row>
    <row r="61">
      <c r="A61" s="4"/>
      <c r="B61" s="4"/>
      <c r="C61" s="4"/>
      <c r="D61" s="11"/>
      <c r="E61" s="4"/>
      <c r="F61" s="18">
        <f t="array" ref="F61">IF(B61="","",IF(IFERROR(LOOKUP(2,1/($B$41:B60=B61),$C$41:C60),"")=C61,IFERROR(LOOKUP(2,1/($B$41:B60=B61),$F$41:F60),0)+1,1))</f>
      </c>
      <c r="G61" s="7">
        <f>IF(F61="","",IF(F61&gt;'Start Here'!$B$37,"Y: do not assign","N"))</f>
      </c>
      <c r="H61" s="11"/>
      <c r="I61" s="11"/>
      <c r="J61" s="11"/>
      <c r="K61" s="11"/>
      <c r="L61" s="4"/>
      <c r="M61" s="5"/>
      <c r="N61" s="4"/>
    </row>
    <row r="62">
      <c r="A62" s="4"/>
      <c r="B62" s="4"/>
      <c r="C62" s="4"/>
      <c r="D62" s="11"/>
      <c r="E62" s="4"/>
      <c r="F62" s="18">
        <f t="array" ref="F62">IF(B62="","",IF(IFERROR(LOOKUP(2,1/($B$41:B61=B62),$C$41:C61),"")=C62,IFERROR(LOOKUP(2,1/($B$41:B61=B62),$F$41:F61),0)+1,1))</f>
      </c>
      <c r="G62" s="7">
        <f>IF(F62="","",IF(F62&gt;'Start Here'!$B$37,"Y: do not assign","N"))</f>
      </c>
      <c r="H62" s="11"/>
      <c r="I62" s="11"/>
      <c r="J62" s="11"/>
      <c r="K62" s="11"/>
      <c r="L62" s="4"/>
      <c r="M62" s="5"/>
      <c r="N62" s="4"/>
    </row>
    <row r="63">
      <c r="A63" s="4"/>
      <c r="B63" s="4"/>
      <c r="C63" s="4"/>
      <c r="D63" s="11"/>
      <c r="E63" s="4"/>
      <c r="F63" s="18">
        <f t="array" ref="F63">IF(B63="","",IF(IFERROR(LOOKUP(2,1/($B$41:B62=B63),$C$41:C62),"")=C63,IFERROR(LOOKUP(2,1/($B$41:B62=B63),$F$41:F62),0)+1,1))</f>
      </c>
      <c r="G63" s="7">
        <f>IF(F63="","",IF(F63&gt;'Start Here'!$B$37,"Y: do not assign","N"))</f>
      </c>
      <c r="H63" s="11"/>
      <c r="I63" s="11"/>
      <c r="J63" s="11"/>
      <c r="K63" s="11"/>
      <c r="L63" s="4"/>
      <c r="M63" s="5"/>
      <c r="N63" s="4"/>
    </row>
    <row r="64">
      <c r="A64" s="4"/>
      <c r="B64" s="4"/>
      <c r="C64" s="4"/>
      <c r="D64" s="11"/>
      <c r="E64" s="4"/>
      <c r="F64" s="18">
        <f t="array" ref="F64">IF(B64="","",IF(IFERROR(LOOKUP(2,1/($B$41:B63=B64),$C$41:C63),"")=C64,IFERROR(LOOKUP(2,1/($B$41:B63=B64),$F$41:F63),0)+1,1))</f>
      </c>
      <c r="G64" s="7">
        <f>IF(F64="","",IF(F64&gt;'Start Here'!$B$37,"Y: do not assign","N"))</f>
      </c>
      <c r="H64" s="11"/>
      <c r="I64" s="11"/>
      <c r="J64" s="11"/>
      <c r="K64" s="11"/>
      <c r="L64" s="4"/>
      <c r="M64" s="5"/>
      <c r="N64" s="4"/>
    </row>
    <row r="65">
      <c r="A65" s="4"/>
      <c r="B65" s="4"/>
      <c r="C65" s="4"/>
      <c r="D65" s="11"/>
      <c r="E65" s="4"/>
      <c r="F65" s="18">
        <f t="array" ref="F65">IF(B65="","",IF(IFERROR(LOOKUP(2,1/($B$41:B64=B65),$C$41:C64),"")=C65,IFERROR(LOOKUP(2,1/($B$41:B64=B65),$F$41:F64),0)+1,1))</f>
      </c>
      <c r="G65" s="7">
        <f>IF(F65="","",IF(F65&gt;'Start Here'!$B$37,"Y: do not assign","N"))</f>
      </c>
      <c r="H65" s="11"/>
      <c r="I65" s="11"/>
      <c r="J65" s="11"/>
      <c r="K65" s="11"/>
      <c r="L65" s="4"/>
      <c r="M65" s="5"/>
      <c r="N65" s="4"/>
    </row>
    <row r="66">
      <c r="A66" s="4"/>
      <c r="B66" s="4"/>
      <c r="C66" s="4"/>
      <c r="D66" s="11"/>
      <c r="E66" s="4"/>
      <c r="F66" s="18">
        <f t="array" ref="F66">IF(B66="","",IF(IFERROR(LOOKUP(2,1/($B$41:B65=B66),$C$41:C65),"")=C66,IFERROR(LOOKUP(2,1/($B$41:B65=B66),$F$41:F65),0)+1,1))</f>
      </c>
      <c r="G66" s="7">
        <f>IF(F66="","",IF(F66&gt;'Start Here'!$B$37,"Y: do not assign","N"))</f>
      </c>
      <c r="H66" s="11"/>
      <c r="I66" s="11"/>
      <c r="J66" s="11"/>
      <c r="K66" s="11"/>
      <c r="L66" s="4"/>
      <c r="M66" s="5"/>
      <c r="N66" s="4"/>
    </row>
    <row r="67">
      <c r="A67" s="4"/>
      <c r="B67" s="4"/>
      <c r="C67" s="4"/>
      <c r="D67" s="11"/>
      <c r="E67" s="4"/>
      <c r="F67" s="18">
        <f t="array" ref="F67">IF(B67="","",IF(IFERROR(LOOKUP(2,1/($B$41:B66=B67),$C$41:C66),"")=C67,IFERROR(LOOKUP(2,1/($B$41:B66=B67),$F$41:F66),0)+1,1))</f>
      </c>
      <c r="G67" s="7">
        <f>IF(F67="","",IF(F67&gt;'Start Here'!$B$37,"Y: do not assign","N"))</f>
      </c>
      <c r="H67" s="11"/>
      <c r="I67" s="11"/>
      <c r="J67" s="11"/>
      <c r="K67" s="11"/>
      <c r="L67" s="4"/>
      <c r="M67" s="5"/>
      <c r="N67" s="4"/>
    </row>
    <row r="68">
      <c r="A68" s="4"/>
      <c r="B68" s="4"/>
      <c r="C68" s="4"/>
      <c r="D68" s="11"/>
      <c r="E68" s="4"/>
      <c r="F68" s="18">
        <f t="array" ref="F68">IF(B68="","",IF(IFERROR(LOOKUP(2,1/($B$41:B67=B68),$C$41:C67),"")=C68,IFERROR(LOOKUP(2,1/($B$41:B67=B68),$F$41:F67),0)+1,1))</f>
      </c>
      <c r="G68" s="7">
        <f>IF(F68="","",IF(F68&gt;'Start Here'!$B$37,"Y: do not assign","N"))</f>
      </c>
      <c r="H68" s="11"/>
      <c r="I68" s="11"/>
      <c r="J68" s="11"/>
      <c r="K68" s="11"/>
      <c r="L68" s="4"/>
      <c r="M68" s="5"/>
      <c r="N68" s="4"/>
    </row>
    <row r="69">
      <c r="A69" s="4"/>
      <c r="B69" s="4"/>
      <c r="C69" s="4"/>
      <c r="D69" s="11"/>
      <c r="E69" s="4"/>
      <c r="F69" s="18">
        <f t="array" ref="F69">IF(B69="","",IF(IFERROR(LOOKUP(2,1/($B$41:B68=B69),$C$41:C68),"")=C69,IFERROR(LOOKUP(2,1/($B$41:B68=B69),$F$41:F68),0)+1,1))</f>
      </c>
      <c r="G69" s="7">
        <f>IF(F69="","",IF(F69&gt;'Start Here'!$B$37,"Y: do not assign","N"))</f>
      </c>
      <c r="H69" s="11"/>
      <c r="I69" s="11"/>
      <c r="J69" s="11"/>
      <c r="K69" s="11"/>
      <c r="L69" s="4"/>
      <c r="M69" s="5"/>
      <c r="N69" s="4"/>
    </row>
    <row r="70">
      <c r="A70" s="4"/>
      <c r="B70" s="4"/>
      <c r="C70" s="4"/>
      <c r="D70" s="11"/>
      <c r="E70" s="4"/>
      <c r="F70" s="18">
        <f t="array" ref="F70">IF(B70="","",IF(IFERROR(LOOKUP(2,1/($B$41:B69=B70),$C$41:C69),"")=C70,IFERROR(LOOKUP(2,1/($B$41:B69=B70),$F$41:F69),0)+1,1))</f>
      </c>
      <c r="G70" s="7">
        <f>IF(F70="","",IF(F70&gt;'Start Here'!$B$37,"Y: do not assign","N"))</f>
      </c>
      <c r="H70" s="11"/>
      <c r="I70" s="11"/>
      <c r="J70" s="11"/>
      <c r="K70" s="11"/>
      <c r="L70" s="4"/>
      <c r="M70" s="5"/>
      <c r="N70" s="4"/>
    </row>
  </sheetData>
  <dataValidations count="9">
    <dataValidation type="list" allowBlank="1" showDropDown="0" showErrorMessage="1" errorStyle="warning" errorTitle="Check the value" error="This cell expects one of the listed values. Choose from the list or record the reason for a different entry." sqref="G6:G35">
      <formula1>Lists!$N$2:$N$3</formula1>
    </dataValidation>
    <dataValidation type="list" allowBlank="1" showDropDown="0" showErrorMessage="1" errorStyle="warning" errorTitle="Check the value" error="This cell expects one of the listed values. Choose from the list or record the reason for a different entry." sqref="M6:M35">
      <formula1>Lists!$AB$2:$AB$7</formula1>
    </dataValidation>
    <dataValidation type="list" allowBlank="1" showDropDown="0" showErrorMessage="1" errorStyle="warning" errorTitle="Check the value" error="This cell expects one of the listed values. Choose from the list or record the reason for a different entry." sqref="N6:N35">
      <formula1>Lists!$AC$2:$AC$3</formula1>
    </dataValidation>
    <dataValidation type="list" allowBlank="1" showDropDown="0" showErrorMessage="1" errorStyle="warning" errorTitle="Check the value" error="This cell expects one of the listed values. Choose from the list or record the reason for a different entry." sqref="O6:O35">
      <formula1>Lists!$N$2:$N$3</formula1>
    </dataValidation>
    <dataValidation type="list" allowBlank="1" showDropDown="0" showErrorMessage="1" errorStyle="warning" errorTitle="Check the value" error="This cell expects one of the listed values. Choose from the list or record the reason for a different entry." sqref="D41:D70">
      <formula1>Lists!$C$2:$C$7</formula1>
    </dataValidation>
    <dataValidation type="list" allowBlank="1" showDropDown="0" showErrorMessage="1" errorStyle="warning" errorTitle="Check the value" error="This cell expects one of the listed values. Choose from the list or record the reason for a different entry." sqref="H41:H70">
      <formula1>Lists!$P$2:$P$4</formula1>
    </dataValidation>
    <dataValidation type="list" allowBlank="1" showDropDown="0" showErrorMessage="1" errorStyle="warning" errorTitle="Check the value" error="This cell expects one of the listed values. Choose from the list or record the reason for a different entry." sqref="I41:I70">
      <formula1>Lists!$P$2:$P$4</formula1>
    </dataValidation>
    <dataValidation type="list" allowBlank="1" showDropDown="0" showErrorMessage="1" errorStyle="warning" errorTitle="Check the value" error="This cell expects one of the listed values. Choose from the list or record the reason for a different entry." sqref="J41:J70">
      <formula1>Lists!$P$2:$P$4</formula1>
    </dataValidation>
    <dataValidation type="list" allowBlank="1" showDropDown="0" showErrorMessage="1" errorStyle="warning" errorTitle="Check the value" error="This cell expects one of the listed values. Choose from the list or record the reason for a different entry." sqref="K41:K70">
      <formula1>Lists!$P$2:$P$4</formula1>
    </dataValidation>
  </dataValidations>
  <pageMargins left="0.5" right="0.5" top="0.6" bottom="0.6"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Pr>
    <tabColor rgb="FF1F3864"/>
    <pageSetUpPr fitToPage="1"/>
  </sheetPr>
  <dimension ref="A1:V35"/>
  <sheetViews>
    <sheetView showGridLines="0" workbookViewId="0">
      <pane xSplit="2" ySplit="5" topLeftCell="C6" activePane="bottomRight" state="frozen"/>
      <selection pane="bottomRight" activeCell="C6" sqref="C6"/>
    </sheetView>
  </sheetViews>
  <sheetFormatPr defaultRowHeight="15"/>
  <cols>
    <col min="1" max="1" width="12" customWidth="1"/>
    <col min="2" max="2" width="24" customWidth="1"/>
    <col min="3" max="3" width="28" customWidth="1"/>
    <col min="4" max="4" width="30" customWidth="1"/>
    <col min="5" max="5" width="30" customWidth="1"/>
    <col min="6" max="6" width="22" customWidth="1"/>
    <col min="7" max="7" width="18" customWidth="1"/>
    <col min="8" max="8" width="16" customWidth="1"/>
    <col min="9" max="9" width="16" customWidth="1"/>
    <col min="10" max="10" width="16" customWidth="1"/>
    <col min="11" max="11" width="14" customWidth="1"/>
    <col min="12" max="12" width="14" customWidth="1"/>
    <col min="13" max="13" width="14" customWidth="1"/>
    <col min="14" max="14" width="16" customWidth="1"/>
    <col min="15" max="15" width="16" customWidth="1"/>
    <col min="16" max="16" width="14" customWidth="1"/>
    <col min="17" max="17" width="16" customWidth="1"/>
    <col min="18" max="18" width="12" customWidth="1"/>
    <col min="19" max="19" width="30" customWidth="1"/>
    <col min="20" max="20" width="12" customWidth="1"/>
    <col min="21" max="21" width="14" customWidth="1"/>
    <col min="22" max="22" width="40" customWidth="1"/>
  </cols>
  <sheetData>
    <row r="1">
      <c r="A1" s="1" t="inlineStr">
        <is>
          <t xml:space="preserve">S6 · Shared Services and Aggregated Procurement Register</t>
        </is>
      </c>
    </row>
    <row r="2" ht="30" customHeight="1">
      <c r="A2" s="2" t="inlineStr">
        <is>
          <t xml:space="preserve">Framework secretariat · Protocol Sections 25.3, 27, 27.1 and 27.2. One row per shared arrangement; the 27.1 conditions are recorded as evidence, not claims. Each utility still passes its own gates; a shared platform does not replace a utility’s pilot evidence for its own service area (27.1). A sector data service must be approved by the competent authorities (25.3); record that approval in Notes.</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Sheet code and content derived from the Protocol’s Companion Toolkit contents list; AMPERE v5.1 names only S3 and S9 by code. Column sources are recorded on Start Here and in the reconciliation package.</t>
        </is>
      </c>
    </row>
    <row r="5">
      <c r="A5" s="3" t="inlineStr">
        <is>
          <t xml:space="preserve">Arrangement ID</t>
        </is>
      </c>
      <c r="B5" s="3" t="inlineStr">
        <is>
          <t xml:space="preserve">Model (Section 27)</t>
        </is>
      </c>
      <c r="C5" s="3" t="inlineStr">
        <is>
          <t xml:space="preserve">Specialist service type (27.2)</t>
        </is>
      </c>
      <c r="D5" s="3" t="inlineStr">
        <is>
          <t xml:space="preserve">Description</t>
        </is>
      </c>
      <c r="E5" s="3" t="inlineStr">
        <is>
          <t xml:space="preserve">Participating utilities</t>
        </is>
      </c>
      <c r="F5" s="3" t="inlineStr">
        <is>
          <t xml:space="preserve">Host or operator</t>
        </is>
      </c>
      <c r="G5" s="3" t="inlineStr">
        <is>
          <t xml:space="preserve">Each utility owns its data and cryptographic keys, and its data is logically separated; separation tested at SAT</t>
        </is>
      </c>
      <c r="H5" s="3" t="inlineStr">
        <is>
          <t xml:space="preserve">Cost-allocation formula agreed before commitment</t>
        </is>
      </c>
      <c r="I5" s="3" t="inlineStr">
        <is>
          <t xml:space="preserve">Cluster governance board with a seat for each utility</t>
        </is>
      </c>
      <c r="J5" s="3" t="inlineStr">
        <is>
          <t xml:space="preserve">Exit with data in documented formats and transition assistance</t>
        </is>
      </c>
      <c r="K5" s="3" t="inlineStr">
        <is>
          <t xml:space="preserve">Tenant isolation tested independently: date of last test</t>
        </is>
      </c>
      <c r="L5" s="3" t="inlineStr">
        <is>
          <t xml:space="preserve">Isolation test overdue? (more than 12 months)</t>
        </is>
      </c>
      <c r="M5" s="3" t="inlineStr">
        <is>
          <t xml:space="preserve">Cellular traffic on a private APN or VPN</t>
        </is>
      </c>
      <c r="N5" s="3" t="inlineStr">
        <is>
          <t xml:space="preserve">Platform-wide cap on remote disconnection commands in force</t>
        </is>
      </c>
      <c r="O5" s="3" t="inlineStr">
        <is>
          <t xml:space="preserve">Written processing agreement with the platform operator</t>
        </is>
      </c>
      <c r="P5" s="3" t="inlineStr">
        <is>
          <t xml:space="preserve">Each utility still passes its own gates</t>
        </is>
      </c>
      <c r="Q5" s="3" t="inlineStr">
        <is>
          <t xml:space="preserve">Procurement follows the rules that apply to each participating utility</t>
        </is>
      </c>
      <c r="R5" s="3" t="inlineStr">
        <is>
          <t xml:space="preserve">Conditions met (x of y)</t>
        </is>
      </c>
      <c r="S5" s="3" t="inlineStr">
        <is>
          <t xml:space="preserve">Conditions not met</t>
        </is>
      </c>
      <c r="T5" s="3" t="inlineStr">
        <is>
          <t xml:space="preserve">Status</t>
        </is>
      </c>
      <c r="U5" s="3" t="inlineStr">
        <is>
          <t xml:space="preserve">Next review date</t>
        </is>
      </c>
      <c r="V5" s="3" t="inlineStr">
        <is>
          <t xml:space="preserve">Notes</t>
        </is>
      </c>
    </row>
    <row r="6">
      <c r="A6" s="4" t="inlineStr">
        <is>
          <t xml:space="preserve">EXAMPLE SS-01</t>
        </is>
      </c>
      <c r="B6" s="11" t="inlineStr">
        <is>
          <t xml:space="preserve">Shared multi-tenant platform</t>
        </is>
      </c>
      <c r="C6" s="11" t="inlineStr">
        <is>
          <t xml:space="preserve"/>
        </is>
      </c>
      <c r="D6" s="4" t="inlineStr">
        <is>
          <t xml:space="preserve">Shared HES and MDMS for three small cooperatives</t>
        </is>
      </c>
      <c r="E6" s="4" t="inlineStr">
        <is>
          <t xml:space="preserve">EXAMPLE Utility A; EXAMPLE Utility B; EXAMPLE Utility C</t>
        </is>
      </c>
      <c r="F6" s="4" t="inlineStr">
        <is>
          <t xml:space="preserve">EXAMPLE platform operator</t>
        </is>
      </c>
      <c r="G6" s="11" t="inlineStr">
        <is>
          <t xml:space="preserve">Y</t>
        </is>
      </c>
      <c r="H6" s="11" t="inlineStr">
        <is>
          <t xml:space="preserve">Y</t>
        </is>
      </c>
      <c r="I6" s="11" t="inlineStr">
        <is>
          <t xml:space="preserve">Y</t>
        </is>
      </c>
      <c r="J6" s="11" t="inlineStr">
        <is>
          <t xml:space="preserve">Y</t>
        </is>
      </c>
      <c r="K6" s="5">
        <v>46174.0</v>
      </c>
      <c r="L6" s="7">
        <f>IF(K6="","",IF(EDATE(K6,12)&lt;TODAY(),"Y","N"))</f>
      </c>
      <c r="M6" s="11" t="inlineStr">
        <is>
          <t xml:space="preserve">Y</t>
        </is>
      </c>
      <c r="N6" s="11" t="inlineStr">
        <is>
          <t xml:space="preserve">Y</t>
        </is>
      </c>
      <c r="O6" s="11" t="inlineStr">
        <is>
          <t xml:space="preserve">Y</t>
        </is>
      </c>
      <c r="P6" s="11" t="inlineStr">
        <is>
          <t xml:space="preserve">Y</t>
        </is>
      </c>
      <c r="Q6" s="11" t="inlineStr">
        <is>
          <t xml:space="preserve">Y</t>
        </is>
      </c>
      <c r="R6" s="7">
        <f>IF($A6="","",(COUNTIF(G6:J6,"Y")+COUNTIF(M6:Q6,"Y"))&amp;" of "&amp;(9-COUNTIF(G6:J6,"N/A")-COUNTIF(M6:Q6,"N/A")))</f>
      </c>
      <c r="S6" s="4" t="inlineStr">
        <is>
          <t xml:space="preserve"/>
        </is>
      </c>
      <c r="T6" s="11" t="inlineStr">
        <is>
          <t xml:space="preserve">Operating</t>
        </is>
      </c>
      <c r="U6" s="5">
        <v>46539.0</v>
      </c>
      <c r="V6" s="4" t="inlineStr">
        <is>
          <t xml:space="preserve">Example row: delete or overwrite.</t>
        </is>
      </c>
    </row>
    <row r="7">
      <c r="A7" s="4"/>
      <c r="B7" s="11"/>
      <c r="C7" s="11"/>
      <c r="D7" s="4"/>
      <c r="E7" s="4"/>
      <c r="F7" s="4"/>
      <c r="G7" s="11"/>
      <c r="H7" s="11"/>
      <c r="I7" s="11"/>
      <c r="J7" s="11"/>
      <c r="K7" s="5"/>
      <c r="L7" s="7">
        <f>IF(K7="","",IF(EDATE(K7,12)&lt;TODAY(),"Y","N"))</f>
      </c>
      <c r="M7" s="11"/>
      <c r="N7" s="11"/>
      <c r="O7" s="11"/>
      <c r="P7" s="11"/>
      <c r="Q7" s="11"/>
      <c r="R7" s="7">
        <f>IF($A7="","",(COUNTIF(G7:J7,"Y")+COUNTIF(M7:Q7,"Y"))&amp;" of "&amp;(9-COUNTIF(G7:J7,"N/A")-COUNTIF(M7:Q7,"N/A")))</f>
      </c>
      <c r="S7" s="4"/>
      <c r="T7" s="11"/>
      <c r="U7" s="5"/>
      <c r="V7" s="4"/>
    </row>
    <row r="8">
      <c r="A8" s="4"/>
      <c r="B8" s="11"/>
      <c r="C8" s="11"/>
      <c r="D8" s="4"/>
      <c r="E8" s="4"/>
      <c r="F8" s="4"/>
      <c r="G8" s="11"/>
      <c r="H8" s="11"/>
      <c r="I8" s="11"/>
      <c r="J8" s="11"/>
      <c r="K8" s="5"/>
      <c r="L8" s="7">
        <f>IF(K8="","",IF(EDATE(K8,12)&lt;TODAY(),"Y","N"))</f>
      </c>
      <c r="M8" s="11"/>
      <c r="N8" s="11"/>
      <c r="O8" s="11"/>
      <c r="P8" s="11"/>
      <c r="Q8" s="11"/>
      <c r="R8" s="7">
        <f>IF($A8="","",(COUNTIF(G8:J8,"Y")+COUNTIF(M8:Q8,"Y"))&amp;" of "&amp;(9-COUNTIF(G8:J8,"N/A")-COUNTIF(M8:Q8,"N/A")))</f>
      </c>
      <c r="S8" s="4"/>
      <c r="T8" s="11"/>
      <c r="U8" s="5"/>
      <c r="V8" s="4"/>
    </row>
    <row r="9">
      <c r="A9" s="4"/>
      <c r="B9" s="11"/>
      <c r="C9" s="11"/>
      <c r="D9" s="4"/>
      <c r="E9" s="4"/>
      <c r="F9" s="4"/>
      <c r="G9" s="11"/>
      <c r="H9" s="11"/>
      <c r="I9" s="11"/>
      <c r="J9" s="11"/>
      <c r="K9" s="5"/>
      <c r="L9" s="7">
        <f>IF(K9="","",IF(EDATE(K9,12)&lt;TODAY(),"Y","N"))</f>
      </c>
      <c r="M9" s="11"/>
      <c r="N9" s="11"/>
      <c r="O9" s="11"/>
      <c r="P9" s="11"/>
      <c r="Q9" s="11"/>
      <c r="R9" s="7">
        <f>IF($A9="","",(COUNTIF(G9:J9,"Y")+COUNTIF(M9:Q9,"Y"))&amp;" of "&amp;(9-COUNTIF(G9:J9,"N/A")-COUNTIF(M9:Q9,"N/A")))</f>
      </c>
      <c r="S9" s="4"/>
      <c r="T9" s="11"/>
      <c r="U9" s="5"/>
      <c r="V9" s="4"/>
    </row>
    <row r="10">
      <c r="A10" s="4"/>
      <c r="B10" s="11"/>
      <c r="C10" s="11"/>
      <c r="D10" s="4"/>
      <c r="E10" s="4"/>
      <c r="F10" s="4"/>
      <c r="G10" s="11"/>
      <c r="H10" s="11"/>
      <c r="I10" s="11"/>
      <c r="J10" s="11"/>
      <c r="K10" s="5"/>
      <c r="L10" s="7">
        <f>IF(K10="","",IF(EDATE(K10,12)&lt;TODAY(),"Y","N"))</f>
      </c>
      <c r="M10" s="11"/>
      <c r="N10" s="11"/>
      <c r="O10" s="11"/>
      <c r="P10" s="11"/>
      <c r="Q10" s="11"/>
      <c r="R10" s="7">
        <f>IF($A10="","",(COUNTIF(G10:J10,"Y")+COUNTIF(M10:Q10,"Y"))&amp;" of "&amp;(9-COUNTIF(G10:J10,"N/A")-COUNTIF(M10:Q10,"N/A")))</f>
      </c>
      <c r="S10" s="4"/>
      <c r="T10" s="11"/>
      <c r="U10" s="5"/>
      <c r="V10" s="4"/>
    </row>
    <row r="11">
      <c r="A11" s="4"/>
      <c r="B11" s="11"/>
      <c r="C11" s="11"/>
      <c r="D11" s="4"/>
      <c r="E11" s="4"/>
      <c r="F11" s="4"/>
      <c r="G11" s="11"/>
      <c r="H11" s="11"/>
      <c r="I11" s="11"/>
      <c r="J11" s="11"/>
      <c r="K11" s="5"/>
      <c r="L11" s="7">
        <f>IF(K11="","",IF(EDATE(K11,12)&lt;TODAY(),"Y","N"))</f>
      </c>
      <c r="M11" s="11"/>
      <c r="N11" s="11"/>
      <c r="O11" s="11"/>
      <c r="P11" s="11"/>
      <c r="Q11" s="11"/>
      <c r="R11" s="7">
        <f>IF($A11="","",(COUNTIF(G11:J11,"Y")+COUNTIF(M11:Q11,"Y"))&amp;" of "&amp;(9-COUNTIF(G11:J11,"N/A")-COUNTIF(M11:Q11,"N/A")))</f>
      </c>
      <c r="S11" s="4"/>
      <c r="T11" s="11"/>
      <c r="U11" s="5"/>
      <c r="V11" s="4"/>
    </row>
    <row r="12">
      <c r="A12" s="4"/>
      <c r="B12" s="11"/>
      <c r="C12" s="11"/>
      <c r="D12" s="4"/>
      <c r="E12" s="4"/>
      <c r="F12" s="4"/>
      <c r="G12" s="11"/>
      <c r="H12" s="11"/>
      <c r="I12" s="11"/>
      <c r="J12" s="11"/>
      <c r="K12" s="5"/>
      <c r="L12" s="7">
        <f>IF(K12="","",IF(EDATE(K12,12)&lt;TODAY(),"Y","N"))</f>
      </c>
      <c r="M12" s="11"/>
      <c r="N12" s="11"/>
      <c r="O12" s="11"/>
      <c r="P12" s="11"/>
      <c r="Q12" s="11"/>
      <c r="R12" s="7">
        <f>IF($A12="","",(COUNTIF(G12:J12,"Y")+COUNTIF(M12:Q12,"Y"))&amp;" of "&amp;(9-COUNTIF(G12:J12,"N/A")-COUNTIF(M12:Q12,"N/A")))</f>
      </c>
      <c r="S12" s="4"/>
      <c r="T12" s="11"/>
      <c r="U12" s="5"/>
      <c r="V12" s="4"/>
    </row>
    <row r="13">
      <c r="A13" s="4"/>
      <c r="B13" s="11"/>
      <c r="C13" s="11"/>
      <c r="D13" s="4"/>
      <c r="E13" s="4"/>
      <c r="F13" s="4"/>
      <c r="G13" s="11"/>
      <c r="H13" s="11"/>
      <c r="I13" s="11"/>
      <c r="J13" s="11"/>
      <c r="K13" s="5"/>
      <c r="L13" s="7">
        <f>IF(K13="","",IF(EDATE(K13,12)&lt;TODAY(),"Y","N"))</f>
      </c>
      <c r="M13" s="11"/>
      <c r="N13" s="11"/>
      <c r="O13" s="11"/>
      <c r="P13" s="11"/>
      <c r="Q13" s="11"/>
      <c r="R13" s="7">
        <f>IF($A13="","",(COUNTIF(G13:J13,"Y")+COUNTIF(M13:Q13,"Y"))&amp;" of "&amp;(9-COUNTIF(G13:J13,"N/A")-COUNTIF(M13:Q13,"N/A")))</f>
      </c>
      <c r="S13" s="4"/>
      <c r="T13" s="11"/>
      <c r="U13" s="5"/>
      <c r="V13" s="4"/>
    </row>
    <row r="14">
      <c r="A14" s="4"/>
      <c r="B14" s="11"/>
      <c r="C14" s="11"/>
      <c r="D14" s="4"/>
      <c r="E14" s="4"/>
      <c r="F14" s="4"/>
      <c r="G14" s="11"/>
      <c r="H14" s="11"/>
      <c r="I14" s="11"/>
      <c r="J14" s="11"/>
      <c r="K14" s="5"/>
      <c r="L14" s="7">
        <f>IF(K14="","",IF(EDATE(K14,12)&lt;TODAY(),"Y","N"))</f>
      </c>
      <c r="M14" s="11"/>
      <c r="N14" s="11"/>
      <c r="O14" s="11"/>
      <c r="P14" s="11"/>
      <c r="Q14" s="11"/>
      <c r="R14" s="7">
        <f>IF($A14="","",(COUNTIF(G14:J14,"Y")+COUNTIF(M14:Q14,"Y"))&amp;" of "&amp;(9-COUNTIF(G14:J14,"N/A")-COUNTIF(M14:Q14,"N/A")))</f>
      </c>
      <c r="S14" s="4"/>
      <c r="T14" s="11"/>
      <c r="U14" s="5"/>
      <c r="V14" s="4"/>
    </row>
    <row r="15">
      <c r="A15" s="4"/>
      <c r="B15" s="11"/>
      <c r="C15" s="11"/>
      <c r="D15" s="4"/>
      <c r="E15" s="4"/>
      <c r="F15" s="4"/>
      <c r="G15" s="11"/>
      <c r="H15" s="11"/>
      <c r="I15" s="11"/>
      <c r="J15" s="11"/>
      <c r="K15" s="5"/>
      <c r="L15" s="7">
        <f>IF(K15="","",IF(EDATE(K15,12)&lt;TODAY(),"Y","N"))</f>
      </c>
      <c r="M15" s="11"/>
      <c r="N15" s="11"/>
      <c r="O15" s="11"/>
      <c r="P15" s="11"/>
      <c r="Q15" s="11"/>
      <c r="R15" s="7">
        <f>IF($A15="","",(COUNTIF(G15:J15,"Y")+COUNTIF(M15:Q15,"Y"))&amp;" of "&amp;(9-COUNTIF(G15:J15,"N/A")-COUNTIF(M15:Q15,"N/A")))</f>
      </c>
      <c r="S15" s="4"/>
      <c r="T15" s="11"/>
      <c r="U15" s="5"/>
      <c r="V15" s="4"/>
    </row>
    <row r="16">
      <c r="A16" s="4"/>
      <c r="B16" s="11"/>
      <c r="C16" s="11"/>
      <c r="D16" s="4"/>
      <c r="E16" s="4"/>
      <c r="F16" s="4"/>
      <c r="G16" s="11"/>
      <c r="H16" s="11"/>
      <c r="I16" s="11"/>
      <c r="J16" s="11"/>
      <c r="K16" s="5"/>
      <c r="L16" s="7">
        <f>IF(K16="","",IF(EDATE(K16,12)&lt;TODAY(),"Y","N"))</f>
      </c>
      <c r="M16" s="11"/>
      <c r="N16" s="11"/>
      <c r="O16" s="11"/>
      <c r="P16" s="11"/>
      <c r="Q16" s="11"/>
      <c r="R16" s="7">
        <f>IF($A16="","",(COUNTIF(G16:J16,"Y")+COUNTIF(M16:Q16,"Y"))&amp;" of "&amp;(9-COUNTIF(G16:J16,"N/A")-COUNTIF(M16:Q16,"N/A")))</f>
      </c>
      <c r="S16" s="4"/>
      <c r="T16" s="11"/>
      <c r="U16" s="5"/>
      <c r="V16" s="4"/>
    </row>
    <row r="17">
      <c r="A17" s="4"/>
      <c r="B17" s="11"/>
      <c r="C17" s="11"/>
      <c r="D17" s="4"/>
      <c r="E17" s="4"/>
      <c r="F17" s="4"/>
      <c r="G17" s="11"/>
      <c r="H17" s="11"/>
      <c r="I17" s="11"/>
      <c r="J17" s="11"/>
      <c r="K17" s="5"/>
      <c r="L17" s="7">
        <f>IF(K17="","",IF(EDATE(K17,12)&lt;TODAY(),"Y","N"))</f>
      </c>
      <c r="M17" s="11"/>
      <c r="N17" s="11"/>
      <c r="O17" s="11"/>
      <c r="P17" s="11"/>
      <c r="Q17" s="11"/>
      <c r="R17" s="7">
        <f>IF($A17="","",(COUNTIF(G17:J17,"Y")+COUNTIF(M17:Q17,"Y"))&amp;" of "&amp;(9-COUNTIF(G17:J17,"N/A")-COUNTIF(M17:Q17,"N/A")))</f>
      </c>
      <c r="S17" s="4"/>
      <c r="T17" s="11"/>
      <c r="U17" s="5"/>
      <c r="V17" s="4"/>
    </row>
    <row r="18">
      <c r="A18" s="4"/>
      <c r="B18" s="11"/>
      <c r="C18" s="11"/>
      <c r="D18" s="4"/>
      <c r="E18" s="4"/>
      <c r="F18" s="4"/>
      <c r="G18" s="11"/>
      <c r="H18" s="11"/>
      <c r="I18" s="11"/>
      <c r="J18" s="11"/>
      <c r="K18" s="5"/>
      <c r="L18" s="7">
        <f>IF(K18="","",IF(EDATE(K18,12)&lt;TODAY(),"Y","N"))</f>
      </c>
      <c r="M18" s="11"/>
      <c r="N18" s="11"/>
      <c r="O18" s="11"/>
      <c r="P18" s="11"/>
      <c r="Q18" s="11"/>
      <c r="R18" s="7">
        <f>IF($A18="","",(COUNTIF(G18:J18,"Y")+COUNTIF(M18:Q18,"Y"))&amp;" of "&amp;(9-COUNTIF(G18:J18,"N/A")-COUNTIF(M18:Q18,"N/A")))</f>
      </c>
      <c r="S18" s="4"/>
      <c r="T18" s="11"/>
      <c r="U18" s="5"/>
      <c r="V18" s="4"/>
    </row>
    <row r="19">
      <c r="A19" s="4"/>
      <c r="B19" s="11"/>
      <c r="C19" s="11"/>
      <c r="D19" s="4"/>
      <c r="E19" s="4"/>
      <c r="F19" s="4"/>
      <c r="G19" s="11"/>
      <c r="H19" s="11"/>
      <c r="I19" s="11"/>
      <c r="J19" s="11"/>
      <c r="K19" s="5"/>
      <c r="L19" s="7">
        <f>IF(K19="","",IF(EDATE(K19,12)&lt;TODAY(),"Y","N"))</f>
      </c>
      <c r="M19" s="11"/>
      <c r="N19" s="11"/>
      <c r="O19" s="11"/>
      <c r="P19" s="11"/>
      <c r="Q19" s="11"/>
      <c r="R19" s="7">
        <f>IF($A19="","",(COUNTIF(G19:J19,"Y")+COUNTIF(M19:Q19,"Y"))&amp;" of "&amp;(9-COUNTIF(G19:J19,"N/A")-COUNTIF(M19:Q19,"N/A")))</f>
      </c>
      <c r="S19" s="4"/>
      <c r="T19" s="11"/>
      <c r="U19" s="5"/>
      <c r="V19" s="4"/>
    </row>
    <row r="20">
      <c r="A20" s="4"/>
      <c r="B20" s="11"/>
      <c r="C20" s="11"/>
      <c r="D20" s="4"/>
      <c r="E20" s="4"/>
      <c r="F20" s="4"/>
      <c r="G20" s="11"/>
      <c r="H20" s="11"/>
      <c r="I20" s="11"/>
      <c r="J20" s="11"/>
      <c r="K20" s="5"/>
      <c r="L20" s="7">
        <f>IF(K20="","",IF(EDATE(K20,12)&lt;TODAY(),"Y","N"))</f>
      </c>
      <c r="M20" s="11"/>
      <c r="N20" s="11"/>
      <c r="O20" s="11"/>
      <c r="P20" s="11"/>
      <c r="Q20" s="11"/>
      <c r="R20" s="7">
        <f>IF($A20="","",(COUNTIF(G20:J20,"Y")+COUNTIF(M20:Q20,"Y"))&amp;" of "&amp;(9-COUNTIF(G20:J20,"N/A")-COUNTIF(M20:Q20,"N/A")))</f>
      </c>
      <c r="S20" s="4"/>
      <c r="T20" s="11"/>
      <c r="U20" s="5"/>
      <c r="V20" s="4"/>
    </row>
    <row r="21">
      <c r="A21" s="4"/>
      <c r="B21" s="11"/>
      <c r="C21" s="11"/>
      <c r="D21" s="4"/>
      <c r="E21" s="4"/>
      <c r="F21" s="4"/>
      <c r="G21" s="11"/>
      <c r="H21" s="11"/>
      <c r="I21" s="11"/>
      <c r="J21" s="11"/>
      <c r="K21" s="5"/>
      <c r="L21" s="7">
        <f>IF(K21="","",IF(EDATE(K21,12)&lt;TODAY(),"Y","N"))</f>
      </c>
      <c r="M21" s="11"/>
      <c r="N21" s="11"/>
      <c r="O21" s="11"/>
      <c r="P21" s="11"/>
      <c r="Q21" s="11"/>
      <c r="R21" s="7">
        <f>IF($A21="","",(COUNTIF(G21:J21,"Y")+COUNTIF(M21:Q21,"Y"))&amp;" of "&amp;(9-COUNTIF(G21:J21,"N/A")-COUNTIF(M21:Q21,"N/A")))</f>
      </c>
      <c r="S21" s="4"/>
      <c r="T21" s="11"/>
      <c r="U21" s="5"/>
      <c r="V21" s="4"/>
    </row>
    <row r="22">
      <c r="A22" s="4"/>
      <c r="B22" s="11"/>
      <c r="C22" s="11"/>
      <c r="D22" s="4"/>
      <c r="E22" s="4"/>
      <c r="F22" s="4"/>
      <c r="G22" s="11"/>
      <c r="H22" s="11"/>
      <c r="I22" s="11"/>
      <c r="J22" s="11"/>
      <c r="K22" s="5"/>
      <c r="L22" s="7">
        <f>IF(K22="","",IF(EDATE(K22,12)&lt;TODAY(),"Y","N"))</f>
      </c>
      <c r="M22" s="11"/>
      <c r="N22" s="11"/>
      <c r="O22" s="11"/>
      <c r="P22" s="11"/>
      <c r="Q22" s="11"/>
      <c r="R22" s="7">
        <f>IF($A22="","",(COUNTIF(G22:J22,"Y")+COUNTIF(M22:Q22,"Y"))&amp;" of "&amp;(9-COUNTIF(G22:J22,"N/A")-COUNTIF(M22:Q22,"N/A")))</f>
      </c>
      <c r="S22" s="4"/>
      <c r="T22" s="11"/>
      <c r="U22" s="5"/>
      <c r="V22" s="4"/>
    </row>
    <row r="23">
      <c r="A23" s="4"/>
      <c r="B23" s="11"/>
      <c r="C23" s="11"/>
      <c r="D23" s="4"/>
      <c r="E23" s="4"/>
      <c r="F23" s="4"/>
      <c r="G23" s="11"/>
      <c r="H23" s="11"/>
      <c r="I23" s="11"/>
      <c r="J23" s="11"/>
      <c r="K23" s="5"/>
      <c r="L23" s="7">
        <f>IF(K23="","",IF(EDATE(K23,12)&lt;TODAY(),"Y","N"))</f>
      </c>
      <c r="M23" s="11"/>
      <c r="N23" s="11"/>
      <c r="O23" s="11"/>
      <c r="P23" s="11"/>
      <c r="Q23" s="11"/>
      <c r="R23" s="7">
        <f>IF($A23="","",(COUNTIF(G23:J23,"Y")+COUNTIF(M23:Q23,"Y"))&amp;" of "&amp;(9-COUNTIF(G23:J23,"N/A")-COUNTIF(M23:Q23,"N/A")))</f>
      </c>
      <c r="S23" s="4"/>
      <c r="T23" s="11"/>
      <c r="U23" s="5"/>
      <c r="V23" s="4"/>
    </row>
    <row r="24">
      <c r="A24" s="4"/>
      <c r="B24" s="11"/>
      <c r="C24" s="11"/>
      <c r="D24" s="4"/>
      <c r="E24" s="4"/>
      <c r="F24" s="4"/>
      <c r="G24" s="11"/>
      <c r="H24" s="11"/>
      <c r="I24" s="11"/>
      <c r="J24" s="11"/>
      <c r="K24" s="5"/>
      <c r="L24" s="7">
        <f>IF(K24="","",IF(EDATE(K24,12)&lt;TODAY(),"Y","N"))</f>
      </c>
      <c r="M24" s="11"/>
      <c r="N24" s="11"/>
      <c r="O24" s="11"/>
      <c r="P24" s="11"/>
      <c r="Q24" s="11"/>
      <c r="R24" s="7">
        <f>IF($A24="","",(COUNTIF(G24:J24,"Y")+COUNTIF(M24:Q24,"Y"))&amp;" of "&amp;(9-COUNTIF(G24:J24,"N/A")-COUNTIF(M24:Q24,"N/A")))</f>
      </c>
      <c r="S24" s="4"/>
      <c r="T24" s="11"/>
      <c r="U24" s="5"/>
      <c r="V24" s="4"/>
    </row>
    <row r="25">
      <c r="A25" s="4"/>
      <c r="B25" s="11"/>
      <c r="C25" s="11"/>
      <c r="D25" s="4"/>
      <c r="E25" s="4"/>
      <c r="F25" s="4"/>
      <c r="G25" s="11"/>
      <c r="H25" s="11"/>
      <c r="I25" s="11"/>
      <c r="J25" s="11"/>
      <c r="K25" s="5"/>
      <c r="L25" s="7">
        <f>IF(K25="","",IF(EDATE(K25,12)&lt;TODAY(),"Y","N"))</f>
      </c>
      <c r="M25" s="11"/>
      <c r="N25" s="11"/>
      <c r="O25" s="11"/>
      <c r="P25" s="11"/>
      <c r="Q25" s="11"/>
      <c r="R25" s="7">
        <f>IF($A25="","",(COUNTIF(G25:J25,"Y")+COUNTIF(M25:Q25,"Y"))&amp;" of "&amp;(9-COUNTIF(G25:J25,"N/A")-COUNTIF(M25:Q25,"N/A")))</f>
      </c>
      <c r="S25" s="4"/>
      <c r="T25" s="11"/>
      <c r="U25" s="5"/>
      <c r="V25" s="4"/>
    </row>
    <row r="26">
      <c r="A26" s="4"/>
      <c r="B26" s="11"/>
      <c r="C26" s="11"/>
      <c r="D26" s="4"/>
      <c r="E26" s="4"/>
      <c r="F26" s="4"/>
      <c r="G26" s="11"/>
      <c r="H26" s="11"/>
      <c r="I26" s="11"/>
      <c r="J26" s="11"/>
      <c r="K26" s="5"/>
      <c r="L26" s="7">
        <f>IF(K26="","",IF(EDATE(K26,12)&lt;TODAY(),"Y","N"))</f>
      </c>
      <c r="M26" s="11"/>
      <c r="N26" s="11"/>
      <c r="O26" s="11"/>
      <c r="P26" s="11"/>
      <c r="Q26" s="11"/>
      <c r="R26" s="7">
        <f>IF($A26="","",(COUNTIF(G26:J26,"Y")+COUNTIF(M26:Q26,"Y"))&amp;" of "&amp;(9-COUNTIF(G26:J26,"N/A")-COUNTIF(M26:Q26,"N/A")))</f>
      </c>
      <c r="S26" s="4"/>
      <c r="T26" s="11"/>
      <c r="U26" s="5"/>
      <c r="V26" s="4"/>
    </row>
    <row r="27">
      <c r="A27" s="4"/>
      <c r="B27" s="11"/>
      <c r="C27" s="11"/>
      <c r="D27" s="4"/>
      <c r="E27" s="4"/>
      <c r="F27" s="4"/>
      <c r="G27" s="11"/>
      <c r="H27" s="11"/>
      <c r="I27" s="11"/>
      <c r="J27" s="11"/>
      <c r="K27" s="5"/>
      <c r="L27" s="7">
        <f>IF(K27="","",IF(EDATE(K27,12)&lt;TODAY(),"Y","N"))</f>
      </c>
      <c r="M27" s="11"/>
      <c r="N27" s="11"/>
      <c r="O27" s="11"/>
      <c r="P27" s="11"/>
      <c r="Q27" s="11"/>
      <c r="R27" s="7">
        <f>IF($A27="","",(COUNTIF(G27:J27,"Y")+COUNTIF(M27:Q27,"Y"))&amp;" of "&amp;(9-COUNTIF(G27:J27,"N/A")-COUNTIF(M27:Q27,"N/A")))</f>
      </c>
      <c r="S27" s="4"/>
      <c r="T27" s="11"/>
      <c r="U27" s="5"/>
      <c r="V27" s="4"/>
    </row>
    <row r="28">
      <c r="A28" s="4"/>
      <c r="B28" s="11"/>
      <c r="C28" s="11"/>
      <c r="D28" s="4"/>
      <c r="E28" s="4"/>
      <c r="F28" s="4"/>
      <c r="G28" s="11"/>
      <c r="H28" s="11"/>
      <c r="I28" s="11"/>
      <c r="J28" s="11"/>
      <c r="K28" s="5"/>
      <c r="L28" s="7">
        <f>IF(K28="","",IF(EDATE(K28,12)&lt;TODAY(),"Y","N"))</f>
      </c>
      <c r="M28" s="11"/>
      <c r="N28" s="11"/>
      <c r="O28" s="11"/>
      <c r="P28" s="11"/>
      <c r="Q28" s="11"/>
      <c r="R28" s="7">
        <f>IF($A28="","",(COUNTIF(G28:J28,"Y")+COUNTIF(M28:Q28,"Y"))&amp;" of "&amp;(9-COUNTIF(G28:J28,"N/A")-COUNTIF(M28:Q28,"N/A")))</f>
      </c>
      <c r="S28" s="4"/>
      <c r="T28" s="11"/>
      <c r="U28" s="5"/>
      <c r="V28" s="4"/>
    </row>
    <row r="29">
      <c r="A29" s="4"/>
      <c r="B29" s="11"/>
      <c r="C29" s="11"/>
      <c r="D29" s="4"/>
      <c r="E29" s="4"/>
      <c r="F29" s="4"/>
      <c r="G29" s="11"/>
      <c r="H29" s="11"/>
      <c r="I29" s="11"/>
      <c r="J29" s="11"/>
      <c r="K29" s="5"/>
      <c r="L29" s="7">
        <f>IF(K29="","",IF(EDATE(K29,12)&lt;TODAY(),"Y","N"))</f>
      </c>
      <c r="M29" s="11"/>
      <c r="N29" s="11"/>
      <c r="O29" s="11"/>
      <c r="P29" s="11"/>
      <c r="Q29" s="11"/>
      <c r="R29" s="7">
        <f>IF($A29="","",(COUNTIF(G29:J29,"Y")+COUNTIF(M29:Q29,"Y"))&amp;" of "&amp;(9-COUNTIF(G29:J29,"N/A")-COUNTIF(M29:Q29,"N/A")))</f>
      </c>
      <c r="S29" s="4"/>
      <c r="T29" s="11"/>
      <c r="U29" s="5"/>
      <c r="V29" s="4"/>
    </row>
    <row r="30">
      <c r="A30" s="4"/>
      <c r="B30" s="11"/>
      <c r="C30" s="11"/>
      <c r="D30" s="4"/>
      <c r="E30" s="4"/>
      <c r="F30" s="4"/>
      <c r="G30" s="11"/>
      <c r="H30" s="11"/>
      <c r="I30" s="11"/>
      <c r="J30" s="11"/>
      <c r="K30" s="5"/>
      <c r="L30" s="7">
        <f>IF(K30="","",IF(EDATE(K30,12)&lt;TODAY(),"Y","N"))</f>
      </c>
      <c r="M30" s="11"/>
      <c r="N30" s="11"/>
      <c r="O30" s="11"/>
      <c r="P30" s="11"/>
      <c r="Q30" s="11"/>
      <c r="R30" s="7">
        <f>IF($A30="","",(COUNTIF(G30:J30,"Y")+COUNTIF(M30:Q30,"Y"))&amp;" of "&amp;(9-COUNTIF(G30:J30,"N/A")-COUNTIF(M30:Q30,"N/A")))</f>
      </c>
      <c r="S30" s="4"/>
      <c r="T30" s="11"/>
      <c r="U30" s="5"/>
      <c r="V30" s="4"/>
    </row>
    <row r="31">
      <c r="A31" s="4"/>
      <c r="B31" s="11"/>
      <c r="C31" s="11"/>
      <c r="D31" s="4"/>
      <c r="E31" s="4"/>
      <c r="F31" s="4"/>
      <c r="G31" s="11"/>
      <c r="H31" s="11"/>
      <c r="I31" s="11"/>
      <c r="J31" s="11"/>
      <c r="K31" s="5"/>
      <c r="L31" s="7">
        <f>IF(K31="","",IF(EDATE(K31,12)&lt;TODAY(),"Y","N"))</f>
      </c>
      <c r="M31" s="11"/>
      <c r="N31" s="11"/>
      <c r="O31" s="11"/>
      <c r="P31" s="11"/>
      <c r="Q31" s="11"/>
      <c r="R31" s="7">
        <f>IF($A31="","",(COUNTIF(G31:J31,"Y")+COUNTIF(M31:Q31,"Y"))&amp;" of "&amp;(9-COUNTIF(G31:J31,"N/A")-COUNTIF(M31:Q31,"N/A")))</f>
      </c>
      <c r="S31" s="4"/>
      <c r="T31" s="11"/>
      <c r="U31" s="5"/>
      <c r="V31" s="4"/>
    </row>
    <row r="32">
      <c r="A32" s="4"/>
      <c r="B32" s="11"/>
      <c r="C32" s="11"/>
      <c r="D32" s="4"/>
      <c r="E32" s="4"/>
      <c r="F32" s="4"/>
      <c r="G32" s="11"/>
      <c r="H32" s="11"/>
      <c r="I32" s="11"/>
      <c r="J32" s="11"/>
      <c r="K32" s="5"/>
      <c r="L32" s="7">
        <f>IF(K32="","",IF(EDATE(K32,12)&lt;TODAY(),"Y","N"))</f>
      </c>
      <c r="M32" s="11"/>
      <c r="N32" s="11"/>
      <c r="O32" s="11"/>
      <c r="P32" s="11"/>
      <c r="Q32" s="11"/>
      <c r="R32" s="7">
        <f>IF($A32="","",(COUNTIF(G32:J32,"Y")+COUNTIF(M32:Q32,"Y"))&amp;" of "&amp;(9-COUNTIF(G32:J32,"N/A")-COUNTIF(M32:Q32,"N/A")))</f>
      </c>
      <c r="S32" s="4"/>
      <c r="T32" s="11"/>
      <c r="U32" s="5"/>
      <c r="V32" s="4"/>
    </row>
    <row r="33">
      <c r="A33" s="4"/>
      <c r="B33" s="11"/>
      <c r="C33" s="11"/>
      <c r="D33" s="4"/>
      <c r="E33" s="4"/>
      <c r="F33" s="4"/>
      <c r="G33" s="11"/>
      <c r="H33" s="11"/>
      <c r="I33" s="11"/>
      <c r="J33" s="11"/>
      <c r="K33" s="5"/>
      <c r="L33" s="7">
        <f>IF(K33="","",IF(EDATE(K33,12)&lt;TODAY(),"Y","N"))</f>
      </c>
      <c r="M33" s="11"/>
      <c r="N33" s="11"/>
      <c r="O33" s="11"/>
      <c r="P33" s="11"/>
      <c r="Q33" s="11"/>
      <c r="R33" s="7">
        <f>IF($A33="","",(COUNTIF(G33:J33,"Y")+COUNTIF(M33:Q33,"Y"))&amp;" of "&amp;(9-COUNTIF(G33:J33,"N/A")-COUNTIF(M33:Q33,"N/A")))</f>
      </c>
      <c r="S33" s="4"/>
      <c r="T33" s="11"/>
      <c r="U33" s="5"/>
      <c r="V33" s="4"/>
    </row>
    <row r="34">
      <c r="A34" s="4"/>
      <c r="B34" s="11"/>
      <c r="C34" s="11"/>
      <c r="D34" s="4"/>
      <c r="E34" s="4"/>
      <c r="F34" s="4"/>
      <c r="G34" s="11"/>
      <c r="H34" s="11"/>
      <c r="I34" s="11"/>
      <c r="J34" s="11"/>
      <c r="K34" s="5"/>
      <c r="L34" s="7">
        <f>IF(K34="","",IF(EDATE(K34,12)&lt;TODAY(),"Y","N"))</f>
      </c>
      <c r="M34" s="11"/>
      <c r="N34" s="11"/>
      <c r="O34" s="11"/>
      <c r="P34" s="11"/>
      <c r="Q34" s="11"/>
      <c r="R34" s="7">
        <f>IF($A34="","",(COUNTIF(G34:J34,"Y")+COUNTIF(M34:Q34,"Y"))&amp;" of "&amp;(9-COUNTIF(G34:J34,"N/A")-COUNTIF(M34:Q34,"N/A")))</f>
      </c>
      <c r="S34" s="4"/>
      <c r="T34" s="11"/>
      <c r="U34" s="5"/>
      <c r="V34" s="4"/>
    </row>
    <row r="35">
      <c r="A35" s="4"/>
      <c r="B35" s="11"/>
      <c r="C35" s="11"/>
      <c r="D35" s="4"/>
      <c r="E35" s="4"/>
      <c r="F35" s="4"/>
      <c r="G35" s="11"/>
      <c r="H35" s="11"/>
      <c r="I35" s="11"/>
      <c r="J35" s="11"/>
      <c r="K35" s="5"/>
      <c r="L35" s="7">
        <f>IF(K35="","",IF(EDATE(K35,12)&lt;TODAY(),"Y","N"))</f>
      </c>
      <c r="M35" s="11"/>
      <c r="N35" s="11"/>
      <c r="O35" s="11"/>
      <c r="P35" s="11"/>
      <c r="Q35" s="11"/>
      <c r="R35" s="7">
        <f>IF($A35="","",(COUNTIF(G35:J35,"Y")+COUNTIF(M35:Q35,"Y"))&amp;" of "&amp;(9-COUNTIF(G35:J35,"N/A")-COUNTIF(M35:Q35,"N/A")))</f>
      </c>
      <c r="S35" s="4"/>
      <c r="T35" s="11"/>
      <c r="U35" s="5"/>
      <c r="V35" s="4"/>
    </row>
  </sheetData>
  <dataValidations count="12">
    <dataValidation type="list" allowBlank="1" showDropDown="0" showErrorMessage="1" errorStyle="warning" errorTitle="Check the value" error="This cell expects one of the listed values. Choose from the list or record the reason for a different entry." sqref="B6:B35">
      <formula1>Lists!$AD$2:$AD$6</formula1>
    </dataValidation>
    <dataValidation type="list" allowBlank="1" showDropDown="0" showErrorMessage="1" errorStyle="warning" errorTitle="Check the value" error="This cell expects one of the listed values. Choose from the list or record the reason for a different entry." sqref="C6:C35">
      <formula1>Lists!$AE$2:$AE$6</formula1>
    </dataValidation>
    <dataValidation type="list" allowBlank="1" showDropDown="0" showErrorMessage="1" errorStyle="warning" errorTitle="Check the value" error="This cell expects one of the listed values. Choose from the list or record the reason for a different entry." sqref="G6:G35">
      <formula1>Lists!$O$2:$O$4</formula1>
    </dataValidation>
    <dataValidation type="list" allowBlank="1" showDropDown="0" showErrorMessage="1" errorStyle="warning" errorTitle="Check the value" error="This cell expects one of the listed values. Choose from the list or record the reason for a different entry." sqref="H6:H35">
      <formula1>Lists!$O$2:$O$4</formula1>
    </dataValidation>
    <dataValidation type="list" allowBlank="1" showDropDown="0" showErrorMessage="1" errorStyle="warning" errorTitle="Check the value" error="This cell expects one of the listed values. Choose from the list or record the reason for a different entry." sqref="I6:I35">
      <formula1>Lists!$O$2:$O$4</formula1>
    </dataValidation>
    <dataValidation type="list" allowBlank="1" showDropDown="0" showErrorMessage="1" errorStyle="warning" errorTitle="Check the value" error="This cell expects one of the listed values. Choose from the list or record the reason for a different entry." sqref="J6:J35">
      <formula1>Lists!$O$2:$O$4</formula1>
    </dataValidation>
    <dataValidation type="list" allowBlank="1" showDropDown="0" showErrorMessage="1" errorStyle="warning" errorTitle="Check the value" error="This cell expects one of the listed values. Choose from the list or record the reason for a different entry." sqref="M6:M35">
      <formula1>Lists!$O$2:$O$4</formula1>
    </dataValidation>
    <dataValidation type="list" allowBlank="1" showDropDown="0" showErrorMessage="1" errorStyle="warning" errorTitle="Check the value" error="This cell expects one of the listed values. Choose from the list or record the reason for a different entry." sqref="N6:N35">
      <formula1>Lists!$O$2:$O$4</formula1>
    </dataValidation>
    <dataValidation type="list" allowBlank="1" showDropDown="0" showErrorMessage="1" errorStyle="warning" errorTitle="Check the value" error="This cell expects one of the listed values. Choose from the list or record the reason for a different entry." sqref="O6:O35">
      <formula1>Lists!$O$2:$O$4</formula1>
    </dataValidation>
    <dataValidation type="list" allowBlank="1" showDropDown="0" showErrorMessage="1" errorStyle="warning" errorTitle="Check the value" error="This cell expects one of the listed values. Choose from the list or record the reason for a different entry." sqref="P6:P35">
      <formula1>Lists!$N$2:$N$3</formula1>
    </dataValidation>
    <dataValidation type="list" allowBlank="1" showDropDown="0" showErrorMessage="1" errorStyle="warning" errorTitle="Check the value" error="This cell expects one of the listed values. Choose from the list or record the reason for a different entry." sqref="Q6:Q35">
      <formula1>Lists!$O$2:$O$4</formula1>
    </dataValidation>
    <dataValidation type="list" allowBlank="1" showDropDown="0" showErrorMessage="1" errorStyle="warning" errorTitle="Check the value" error="This cell expects one of the listed values. Choose from the list or record the reason for a different entry." sqref="T6:T35">
      <formula1>Lists!$AF$2:$AF$6</formula1>
    </dataValidation>
  </dataValidations>
  <pageMargins left="0.5" right="0.5" top="0.6" bottom="0.6" header="0.3" footer="0.3"/>
  <pageSetup orientation="landscape" fitToWidth="1" fitToHeight="0"/>
</worksheet>
</file>

<file path=xl/worksheets/sheet8.xml><?xml version="1.0" encoding="utf-8"?>
<worksheet xmlns="http://schemas.openxmlformats.org/spreadsheetml/2006/main" xmlns:r="http://schemas.openxmlformats.org/officeDocument/2006/relationships">
  <sheetPr>
    <tabColor rgb="FF1F3864"/>
    <pageSetUpPr fitToPage="1"/>
  </sheetPr>
  <dimension ref="A1:S35"/>
  <sheetViews>
    <sheetView showGridLines="0" workbookViewId="0">
      <pane xSplit="2" ySplit="5" topLeftCell="C6" activePane="bottomRight" state="frozen"/>
      <selection pane="bottomRight" activeCell="C6" sqref="C6"/>
    </sheetView>
  </sheetViews>
  <sheetFormatPr defaultRowHeight="15"/>
  <cols>
    <col min="1" max="1" width="12" customWidth="1"/>
    <col min="2" max="2" width="14" customWidth="1"/>
    <col min="3" max="3" width="24" customWidth="1"/>
    <col min="4" max="4" width="14" customWidth="1"/>
    <col min="5" max="5" width="24" customWidth="1"/>
    <col min="6" max="6" width="18" customWidth="1"/>
    <col min="7" max="7" width="44" customWidth="1"/>
    <col min="8" max="8" width="36" customWidth="1"/>
    <col min="9" max="9" width="24" customWidth="1"/>
    <col min="10" max="10" width="12" customWidth="1"/>
    <col min="11" max="11" width="22" customWidth="1"/>
    <col min="12" max="12" width="14" customWidth="1"/>
    <col min="13" max="13" width="22" customWidth="1"/>
    <col min="14" max="14" width="12" customWidth="1"/>
    <col min="15" max="15" width="22" customWidth="1"/>
    <col min="16" max="16" width="18" customWidth="1"/>
    <col min="17" max="17" width="14" customWidth="1"/>
    <col min="18" max="18" width="16" customWidth="1"/>
    <col min="19" max="19" width="40" customWidth="1"/>
  </cols>
  <sheetData>
    <row r="1">
      <c r="A1" s="1" t="inlineStr">
        <is>
          <t xml:space="preserve">S7 · Lessons-Learned Repository</t>
        </is>
      </c>
    </row>
    <row r="2" ht="30" customHeight="1">
      <c r="A2" s="2" t="inlineStr">
        <is>
          <t xml:space="preserve">Framework secretariat · Protocol Sections 26.4, 29.3 and 30.6. Entries are anonymized unless the utility agrees otherwise; security incidents and vulnerabilities go through the appropriate national computer emergency response channels, not through general reports; case studies are published only with the consent of the utilities involved (29.3). A lesson is experience, not a finding against a utility.</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Sheet code and content derived from the Protocol’s Companion Toolkit contents list; AMPERE v5.1 names only S3 and S9 by code. Column sources are recorded on Start Here and in the reconciliation package.</t>
        </is>
      </c>
    </row>
    <row r="5">
      <c r="A5" s="3" t="inlineStr">
        <is>
          <t xml:space="preserve">Lesson ID</t>
        </is>
      </c>
      <c r="B5" s="3" t="inlineStr">
        <is>
          <t xml:space="preserve">Date recorded</t>
        </is>
      </c>
      <c r="C5" s="3" t="inlineStr">
        <is>
          <t xml:space="preserve">Source of the lesson</t>
        </is>
      </c>
      <c r="D5" s="3" t="inlineStr">
        <is>
          <t xml:space="preserve">Stage</t>
        </is>
      </c>
      <c r="E5" s="3" t="inlineStr">
        <is>
          <t xml:space="preserve">Gate concerned</t>
        </is>
      </c>
      <c r="F5" s="3" t="inlineStr">
        <is>
          <t xml:space="preserve">Topic</t>
        </is>
      </c>
      <c r="G5" s="3" t="inlineStr">
        <is>
          <t xml:space="preserve">Lesson (what happened, what was learned)</t>
        </is>
      </c>
      <c r="H5" s="3" t="inlineStr">
        <is>
          <t xml:space="preserve">What to do differently</t>
        </is>
      </c>
      <c r="I5" s="3" t="inlineStr">
        <is>
          <t xml:space="preserve">Utility (only where the utility agrees to be named)</t>
        </is>
      </c>
      <c r="J5" s="3" t="inlineStr">
        <is>
          <t xml:space="preserve">Utility agrees to be named?</t>
        </is>
      </c>
      <c r="K5" s="3" t="inlineStr">
        <is>
          <t xml:space="preserve">Anonymization applied</t>
        </is>
      </c>
      <c r="L5" s="3" t="inlineStr">
        <is>
          <t xml:space="preserve">Security or vulnerability content?</t>
        </is>
      </c>
      <c r="M5" s="3" t="inlineStr">
        <is>
          <t xml:space="preserve">If Y, channel used</t>
        </is>
      </c>
      <c r="N5" s="3" t="inlineStr">
        <is>
          <t xml:space="preserve">Published as a case study?</t>
        </is>
      </c>
      <c r="O5" s="3" t="inlineStr">
        <is>
          <t xml:space="preserve">Consent reference for publication</t>
        </is>
      </c>
      <c r="P5" s="3" t="inlineStr">
        <is>
          <t xml:space="preserve">Raised as a change request? (S9 reference)</t>
        </is>
      </c>
      <c r="Q5" s="3" t="inlineStr">
        <is>
          <t xml:space="preserve">Included in annual sector report?</t>
        </is>
      </c>
      <c r="R5" s="3" t="inlineStr">
        <is>
          <t xml:space="preserve">Publishable? (29.3 test)</t>
        </is>
      </c>
      <c r="S5" s="3" t="inlineStr">
        <is>
          <t xml:space="preserve">Notes</t>
        </is>
      </c>
    </row>
    <row r="6">
      <c r="A6" s="4" t="inlineStr">
        <is>
          <t xml:space="preserve">EXAMPLE LS-0001</t>
        </is>
      </c>
      <c r="B6" s="5">
        <v>46267.0</v>
      </c>
      <c r="C6" s="11" t="inlineStr">
        <is>
          <t xml:space="preserve">Pilot Evaluation Report (T2)</t>
        </is>
      </c>
      <c r="D6" s="11" t="inlineStr">
        <is>
          <t xml:space="preserve">P: Pilot</t>
        </is>
      </c>
      <c r="E6" s="11" t="inlineStr">
        <is>
          <t xml:space="preserve">Gate 3: Technical acceptance</t>
        </is>
      </c>
      <c r="F6" s="11" t="inlineStr">
        <is>
          <t xml:space="preserve">Installation and field work</t>
        </is>
      </c>
      <c r="G6" s="4" t="inlineStr">
        <is>
          <t xml:space="preserve">Example: consumer notices sent two days before installation produced refusals; notices sent ten days before did not.</t>
        </is>
      </c>
      <c r="H6" s="4" t="inlineStr">
        <is>
          <t xml:space="preserve">Send the T5 notice at least ten days before installation.</t>
        </is>
      </c>
      <c r="I6" s="4" t="inlineStr">
        <is>
          <t xml:space="preserve"/>
        </is>
      </c>
      <c r="J6" s="11" t="inlineStr">
        <is>
          <t xml:space="preserve">N</t>
        </is>
      </c>
      <c r="K6" s="11" t="inlineStr">
        <is>
          <t xml:space="preserve">Anonymized</t>
        </is>
      </c>
      <c r="L6" s="11" t="inlineStr">
        <is>
          <t xml:space="preserve">N</t>
        </is>
      </c>
      <c r="M6" s="4" t="inlineStr">
        <is>
          <t xml:space="preserve"/>
        </is>
      </c>
      <c r="N6" s="11" t="inlineStr">
        <is>
          <t xml:space="preserve">N</t>
        </is>
      </c>
      <c r="O6" s="4" t="inlineStr">
        <is>
          <t xml:space="preserve"/>
        </is>
      </c>
      <c r="P6" s="4" t="inlineStr">
        <is>
          <t xml:space="preserve"/>
        </is>
      </c>
      <c r="Q6" s="11" t="inlineStr">
        <is>
          <t xml:space="preserve">N</t>
        </is>
      </c>
      <c r="R6" s="7">
        <f>IF($A6="","",IF(OR(L6="Y",AND(I6&lt;&gt;"",J6&lt;&gt;"Y")),"Do not publish","Publishable"))</f>
      </c>
      <c r="S6" s="4" t="inlineStr">
        <is>
          <t xml:space="preserve">Example row: delete or overwrite.</t>
        </is>
      </c>
    </row>
    <row r="7">
      <c r="A7" s="4"/>
      <c r="B7" s="5"/>
      <c r="C7" s="11"/>
      <c r="D7" s="11"/>
      <c r="E7" s="11"/>
      <c r="F7" s="11"/>
      <c r="G7" s="4"/>
      <c r="H7" s="4"/>
      <c r="I7" s="4"/>
      <c r="J7" s="11"/>
      <c r="K7" s="11"/>
      <c r="L7" s="11"/>
      <c r="M7" s="4"/>
      <c r="N7" s="11"/>
      <c r="O7" s="4"/>
      <c r="P7" s="4"/>
      <c r="Q7" s="11"/>
      <c r="R7" s="7">
        <f>IF($A7="","",IF(OR(L7="Y",AND(I7&lt;&gt;"",J7&lt;&gt;"Y")),"Do not publish","Publishable"))</f>
      </c>
      <c r="S7" s="4"/>
    </row>
    <row r="8">
      <c r="A8" s="4"/>
      <c r="B8" s="5"/>
      <c r="C8" s="11"/>
      <c r="D8" s="11"/>
      <c r="E8" s="11"/>
      <c r="F8" s="11"/>
      <c r="G8" s="4"/>
      <c r="H8" s="4"/>
      <c r="I8" s="4"/>
      <c r="J8" s="11"/>
      <c r="K8" s="11"/>
      <c r="L8" s="11"/>
      <c r="M8" s="4"/>
      <c r="N8" s="11"/>
      <c r="O8" s="4"/>
      <c r="P8" s="4"/>
      <c r="Q8" s="11"/>
      <c r="R8" s="7">
        <f>IF($A8="","",IF(OR(L8="Y",AND(I8&lt;&gt;"",J8&lt;&gt;"Y")),"Do not publish","Publishable"))</f>
      </c>
      <c r="S8" s="4"/>
    </row>
    <row r="9">
      <c r="A9" s="4"/>
      <c r="B9" s="5"/>
      <c r="C9" s="11"/>
      <c r="D9" s="11"/>
      <c r="E9" s="11"/>
      <c r="F9" s="11"/>
      <c r="G9" s="4"/>
      <c r="H9" s="4"/>
      <c r="I9" s="4"/>
      <c r="J9" s="11"/>
      <c r="K9" s="11"/>
      <c r="L9" s="11"/>
      <c r="M9" s="4"/>
      <c r="N9" s="11"/>
      <c r="O9" s="4"/>
      <c r="P9" s="4"/>
      <c r="Q9" s="11"/>
      <c r="R9" s="7">
        <f>IF($A9="","",IF(OR(L9="Y",AND(I9&lt;&gt;"",J9&lt;&gt;"Y")),"Do not publish","Publishable"))</f>
      </c>
      <c r="S9" s="4"/>
    </row>
    <row r="10">
      <c r="A10" s="4"/>
      <c r="B10" s="5"/>
      <c r="C10" s="11"/>
      <c r="D10" s="11"/>
      <c r="E10" s="11"/>
      <c r="F10" s="11"/>
      <c r="G10" s="4"/>
      <c r="H10" s="4"/>
      <c r="I10" s="4"/>
      <c r="J10" s="11"/>
      <c r="K10" s="11"/>
      <c r="L10" s="11"/>
      <c r="M10" s="4"/>
      <c r="N10" s="11"/>
      <c r="O10" s="4"/>
      <c r="P10" s="4"/>
      <c r="Q10" s="11"/>
      <c r="R10" s="7">
        <f>IF($A10="","",IF(OR(L10="Y",AND(I10&lt;&gt;"",J10&lt;&gt;"Y")),"Do not publish","Publishable"))</f>
      </c>
      <c r="S10" s="4"/>
    </row>
    <row r="11">
      <c r="A11" s="4"/>
      <c r="B11" s="5"/>
      <c r="C11" s="11"/>
      <c r="D11" s="11"/>
      <c r="E11" s="11"/>
      <c r="F11" s="11"/>
      <c r="G11" s="4"/>
      <c r="H11" s="4"/>
      <c r="I11" s="4"/>
      <c r="J11" s="11"/>
      <c r="K11" s="11"/>
      <c r="L11" s="11"/>
      <c r="M11" s="4"/>
      <c r="N11" s="11"/>
      <c r="O11" s="4"/>
      <c r="P11" s="4"/>
      <c r="Q11" s="11"/>
      <c r="R11" s="7">
        <f>IF($A11="","",IF(OR(L11="Y",AND(I11&lt;&gt;"",J11&lt;&gt;"Y")),"Do not publish","Publishable"))</f>
      </c>
      <c r="S11" s="4"/>
    </row>
    <row r="12">
      <c r="A12" s="4"/>
      <c r="B12" s="5"/>
      <c r="C12" s="11"/>
      <c r="D12" s="11"/>
      <c r="E12" s="11"/>
      <c r="F12" s="11"/>
      <c r="G12" s="4"/>
      <c r="H12" s="4"/>
      <c r="I12" s="4"/>
      <c r="J12" s="11"/>
      <c r="K12" s="11"/>
      <c r="L12" s="11"/>
      <c r="M12" s="4"/>
      <c r="N12" s="11"/>
      <c r="O12" s="4"/>
      <c r="P12" s="4"/>
      <c r="Q12" s="11"/>
      <c r="R12" s="7">
        <f>IF($A12="","",IF(OR(L12="Y",AND(I12&lt;&gt;"",J12&lt;&gt;"Y")),"Do not publish","Publishable"))</f>
      </c>
      <c r="S12" s="4"/>
    </row>
    <row r="13">
      <c r="A13" s="4"/>
      <c r="B13" s="5"/>
      <c r="C13" s="11"/>
      <c r="D13" s="11"/>
      <c r="E13" s="11"/>
      <c r="F13" s="11"/>
      <c r="G13" s="4"/>
      <c r="H13" s="4"/>
      <c r="I13" s="4"/>
      <c r="J13" s="11"/>
      <c r="K13" s="11"/>
      <c r="L13" s="11"/>
      <c r="M13" s="4"/>
      <c r="N13" s="11"/>
      <c r="O13" s="4"/>
      <c r="P13" s="4"/>
      <c r="Q13" s="11"/>
      <c r="R13" s="7">
        <f>IF($A13="","",IF(OR(L13="Y",AND(I13&lt;&gt;"",J13&lt;&gt;"Y")),"Do not publish","Publishable"))</f>
      </c>
      <c r="S13" s="4"/>
    </row>
    <row r="14">
      <c r="A14" s="4"/>
      <c r="B14" s="5"/>
      <c r="C14" s="11"/>
      <c r="D14" s="11"/>
      <c r="E14" s="11"/>
      <c r="F14" s="11"/>
      <c r="G14" s="4"/>
      <c r="H14" s="4"/>
      <c r="I14" s="4"/>
      <c r="J14" s="11"/>
      <c r="K14" s="11"/>
      <c r="L14" s="11"/>
      <c r="M14" s="4"/>
      <c r="N14" s="11"/>
      <c r="O14" s="4"/>
      <c r="P14" s="4"/>
      <c r="Q14" s="11"/>
      <c r="R14" s="7">
        <f>IF($A14="","",IF(OR(L14="Y",AND(I14&lt;&gt;"",J14&lt;&gt;"Y")),"Do not publish","Publishable"))</f>
      </c>
      <c r="S14" s="4"/>
    </row>
    <row r="15">
      <c r="A15" s="4"/>
      <c r="B15" s="5"/>
      <c r="C15" s="11"/>
      <c r="D15" s="11"/>
      <c r="E15" s="11"/>
      <c r="F15" s="11"/>
      <c r="G15" s="4"/>
      <c r="H15" s="4"/>
      <c r="I15" s="4"/>
      <c r="J15" s="11"/>
      <c r="K15" s="11"/>
      <c r="L15" s="11"/>
      <c r="M15" s="4"/>
      <c r="N15" s="11"/>
      <c r="O15" s="4"/>
      <c r="P15" s="4"/>
      <c r="Q15" s="11"/>
      <c r="R15" s="7">
        <f>IF($A15="","",IF(OR(L15="Y",AND(I15&lt;&gt;"",J15&lt;&gt;"Y")),"Do not publish","Publishable"))</f>
      </c>
      <c r="S15" s="4"/>
    </row>
    <row r="16">
      <c r="A16" s="4"/>
      <c r="B16" s="5"/>
      <c r="C16" s="11"/>
      <c r="D16" s="11"/>
      <c r="E16" s="11"/>
      <c r="F16" s="11"/>
      <c r="G16" s="4"/>
      <c r="H16" s="4"/>
      <c r="I16" s="4"/>
      <c r="J16" s="11"/>
      <c r="K16" s="11"/>
      <c r="L16" s="11"/>
      <c r="M16" s="4"/>
      <c r="N16" s="11"/>
      <c r="O16" s="4"/>
      <c r="P16" s="4"/>
      <c r="Q16" s="11"/>
      <c r="R16" s="7">
        <f>IF($A16="","",IF(OR(L16="Y",AND(I16&lt;&gt;"",J16&lt;&gt;"Y")),"Do not publish","Publishable"))</f>
      </c>
      <c r="S16" s="4"/>
    </row>
    <row r="17">
      <c r="A17" s="4"/>
      <c r="B17" s="5"/>
      <c r="C17" s="11"/>
      <c r="D17" s="11"/>
      <c r="E17" s="11"/>
      <c r="F17" s="11"/>
      <c r="G17" s="4"/>
      <c r="H17" s="4"/>
      <c r="I17" s="4"/>
      <c r="J17" s="11"/>
      <c r="K17" s="11"/>
      <c r="L17" s="11"/>
      <c r="M17" s="4"/>
      <c r="N17" s="11"/>
      <c r="O17" s="4"/>
      <c r="P17" s="4"/>
      <c r="Q17" s="11"/>
      <c r="R17" s="7">
        <f>IF($A17="","",IF(OR(L17="Y",AND(I17&lt;&gt;"",J17&lt;&gt;"Y")),"Do not publish","Publishable"))</f>
      </c>
      <c r="S17" s="4"/>
    </row>
    <row r="18">
      <c r="A18" s="4"/>
      <c r="B18" s="5"/>
      <c r="C18" s="11"/>
      <c r="D18" s="11"/>
      <c r="E18" s="11"/>
      <c r="F18" s="11"/>
      <c r="G18" s="4"/>
      <c r="H18" s="4"/>
      <c r="I18" s="4"/>
      <c r="J18" s="11"/>
      <c r="K18" s="11"/>
      <c r="L18" s="11"/>
      <c r="M18" s="4"/>
      <c r="N18" s="11"/>
      <c r="O18" s="4"/>
      <c r="P18" s="4"/>
      <c r="Q18" s="11"/>
      <c r="R18" s="7">
        <f>IF($A18="","",IF(OR(L18="Y",AND(I18&lt;&gt;"",J18&lt;&gt;"Y")),"Do not publish","Publishable"))</f>
      </c>
      <c r="S18" s="4"/>
    </row>
    <row r="19">
      <c r="A19" s="4"/>
      <c r="B19" s="5"/>
      <c r="C19" s="11"/>
      <c r="D19" s="11"/>
      <c r="E19" s="11"/>
      <c r="F19" s="11"/>
      <c r="G19" s="4"/>
      <c r="H19" s="4"/>
      <c r="I19" s="4"/>
      <c r="J19" s="11"/>
      <c r="K19" s="11"/>
      <c r="L19" s="11"/>
      <c r="M19" s="4"/>
      <c r="N19" s="11"/>
      <c r="O19" s="4"/>
      <c r="P19" s="4"/>
      <c r="Q19" s="11"/>
      <c r="R19" s="7">
        <f>IF($A19="","",IF(OR(L19="Y",AND(I19&lt;&gt;"",J19&lt;&gt;"Y")),"Do not publish","Publishable"))</f>
      </c>
      <c r="S19" s="4"/>
    </row>
    <row r="20">
      <c r="A20" s="4"/>
      <c r="B20" s="5"/>
      <c r="C20" s="11"/>
      <c r="D20" s="11"/>
      <c r="E20" s="11"/>
      <c r="F20" s="11"/>
      <c r="G20" s="4"/>
      <c r="H20" s="4"/>
      <c r="I20" s="4"/>
      <c r="J20" s="11"/>
      <c r="K20" s="11"/>
      <c r="L20" s="11"/>
      <c r="M20" s="4"/>
      <c r="N20" s="11"/>
      <c r="O20" s="4"/>
      <c r="P20" s="4"/>
      <c r="Q20" s="11"/>
      <c r="R20" s="7">
        <f>IF($A20="","",IF(OR(L20="Y",AND(I20&lt;&gt;"",J20&lt;&gt;"Y")),"Do not publish","Publishable"))</f>
      </c>
      <c r="S20" s="4"/>
    </row>
    <row r="21">
      <c r="A21" s="4"/>
      <c r="B21" s="5"/>
      <c r="C21" s="11"/>
      <c r="D21" s="11"/>
      <c r="E21" s="11"/>
      <c r="F21" s="11"/>
      <c r="G21" s="4"/>
      <c r="H21" s="4"/>
      <c r="I21" s="4"/>
      <c r="J21" s="11"/>
      <c r="K21" s="11"/>
      <c r="L21" s="11"/>
      <c r="M21" s="4"/>
      <c r="N21" s="11"/>
      <c r="O21" s="4"/>
      <c r="P21" s="4"/>
      <c r="Q21" s="11"/>
      <c r="R21" s="7">
        <f>IF($A21="","",IF(OR(L21="Y",AND(I21&lt;&gt;"",J21&lt;&gt;"Y")),"Do not publish","Publishable"))</f>
      </c>
      <c r="S21" s="4"/>
    </row>
    <row r="22">
      <c r="A22" s="4"/>
      <c r="B22" s="5"/>
      <c r="C22" s="11"/>
      <c r="D22" s="11"/>
      <c r="E22" s="11"/>
      <c r="F22" s="11"/>
      <c r="G22" s="4"/>
      <c r="H22" s="4"/>
      <c r="I22" s="4"/>
      <c r="J22" s="11"/>
      <c r="K22" s="11"/>
      <c r="L22" s="11"/>
      <c r="M22" s="4"/>
      <c r="N22" s="11"/>
      <c r="O22" s="4"/>
      <c r="P22" s="4"/>
      <c r="Q22" s="11"/>
      <c r="R22" s="7">
        <f>IF($A22="","",IF(OR(L22="Y",AND(I22&lt;&gt;"",J22&lt;&gt;"Y")),"Do not publish","Publishable"))</f>
      </c>
      <c r="S22" s="4"/>
    </row>
    <row r="23">
      <c r="A23" s="4"/>
      <c r="B23" s="5"/>
      <c r="C23" s="11"/>
      <c r="D23" s="11"/>
      <c r="E23" s="11"/>
      <c r="F23" s="11"/>
      <c r="G23" s="4"/>
      <c r="H23" s="4"/>
      <c r="I23" s="4"/>
      <c r="J23" s="11"/>
      <c r="K23" s="11"/>
      <c r="L23" s="11"/>
      <c r="M23" s="4"/>
      <c r="N23" s="11"/>
      <c r="O23" s="4"/>
      <c r="P23" s="4"/>
      <c r="Q23" s="11"/>
      <c r="R23" s="7">
        <f>IF($A23="","",IF(OR(L23="Y",AND(I23&lt;&gt;"",J23&lt;&gt;"Y")),"Do not publish","Publishable"))</f>
      </c>
      <c r="S23" s="4"/>
    </row>
    <row r="24">
      <c r="A24" s="4"/>
      <c r="B24" s="5"/>
      <c r="C24" s="11"/>
      <c r="D24" s="11"/>
      <c r="E24" s="11"/>
      <c r="F24" s="11"/>
      <c r="G24" s="4"/>
      <c r="H24" s="4"/>
      <c r="I24" s="4"/>
      <c r="J24" s="11"/>
      <c r="K24" s="11"/>
      <c r="L24" s="11"/>
      <c r="M24" s="4"/>
      <c r="N24" s="11"/>
      <c r="O24" s="4"/>
      <c r="P24" s="4"/>
      <c r="Q24" s="11"/>
      <c r="R24" s="7">
        <f>IF($A24="","",IF(OR(L24="Y",AND(I24&lt;&gt;"",J24&lt;&gt;"Y")),"Do not publish","Publishable"))</f>
      </c>
      <c r="S24" s="4"/>
    </row>
    <row r="25">
      <c r="A25" s="4"/>
      <c r="B25" s="5"/>
      <c r="C25" s="11"/>
      <c r="D25" s="11"/>
      <c r="E25" s="11"/>
      <c r="F25" s="11"/>
      <c r="G25" s="4"/>
      <c r="H25" s="4"/>
      <c r="I25" s="4"/>
      <c r="J25" s="11"/>
      <c r="K25" s="11"/>
      <c r="L25" s="11"/>
      <c r="M25" s="4"/>
      <c r="N25" s="11"/>
      <c r="O25" s="4"/>
      <c r="P25" s="4"/>
      <c r="Q25" s="11"/>
      <c r="R25" s="7">
        <f>IF($A25="","",IF(OR(L25="Y",AND(I25&lt;&gt;"",J25&lt;&gt;"Y")),"Do not publish","Publishable"))</f>
      </c>
      <c r="S25" s="4"/>
    </row>
    <row r="26">
      <c r="A26" s="4"/>
      <c r="B26" s="5"/>
      <c r="C26" s="11"/>
      <c r="D26" s="11"/>
      <c r="E26" s="11"/>
      <c r="F26" s="11"/>
      <c r="G26" s="4"/>
      <c r="H26" s="4"/>
      <c r="I26" s="4"/>
      <c r="J26" s="11"/>
      <c r="K26" s="11"/>
      <c r="L26" s="11"/>
      <c r="M26" s="4"/>
      <c r="N26" s="11"/>
      <c r="O26" s="4"/>
      <c r="P26" s="4"/>
      <c r="Q26" s="11"/>
      <c r="R26" s="7">
        <f>IF($A26="","",IF(OR(L26="Y",AND(I26&lt;&gt;"",J26&lt;&gt;"Y")),"Do not publish","Publishable"))</f>
      </c>
      <c r="S26" s="4"/>
    </row>
    <row r="27">
      <c r="A27" s="4"/>
      <c r="B27" s="5"/>
      <c r="C27" s="11"/>
      <c r="D27" s="11"/>
      <c r="E27" s="11"/>
      <c r="F27" s="11"/>
      <c r="G27" s="4"/>
      <c r="H27" s="4"/>
      <c r="I27" s="4"/>
      <c r="J27" s="11"/>
      <c r="K27" s="11"/>
      <c r="L27" s="11"/>
      <c r="M27" s="4"/>
      <c r="N27" s="11"/>
      <c r="O27" s="4"/>
      <c r="P27" s="4"/>
      <c r="Q27" s="11"/>
      <c r="R27" s="7">
        <f>IF($A27="","",IF(OR(L27="Y",AND(I27&lt;&gt;"",J27&lt;&gt;"Y")),"Do not publish","Publishable"))</f>
      </c>
      <c r="S27" s="4"/>
    </row>
    <row r="28">
      <c r="A28" s="4"/>
      <c r="B28" s="5"/>
      <c r="C28" s="11"/>
      <c r="D28" s="11"/>
      <c r="E28" s="11"/>
      <c r="F28" s="11"/>
      <c r="G28" s="4"/>
      <c r="H28" s="4"/>
      <c r="I28" s="4"/>
      <c r="J28" s="11"/>
      <c r="K28" s="11"/>
      <c r="L28" s="11"/>
      <c r="M28" s="4"/>
      <c r="N28" s="11"/>
      <c r="O28" s="4"/>
      <c r="P28" s="4"/>
      <c r="Q28" s="11"/>
      <c r="R28" s="7">
        <f>IF($A28="","",IF(OR(L28="Y",AND(I28&lt;&gt;"",J28&lt;&gt;"Y")),"Do not publish","Publishable"))</f>
      </c>
      <c r="S28" s="4"/>
    </row>
    <row r="29">
      <c r="A29" s="4"/>
      <c r="B29" s="5"/>
      <c r="C29" s="11"/>
      <c r="D29" s="11"/>
      <c r="E29" s="11"/>
      <c r="F29" s="11"/>
      <c r="G29" s="4"/>
      <c r="H29" s="4"/>
      <c r="I29" s="4"/>
      <c r="J29" s="11"/>
      <c r="K29" s="11"/>
      <c r="L29" s="11"/>
      <c r="M29" s="4"/>
      <c r="N29" s="11"/>
      <c r="O29" s="4"/>
      <c r="P29" s="4"/>
      <c r="Q29" s="11"/>
      <c r="R29" s="7">
        <f>IF($A29="","",IF(OR(L29="Y",AND(I29&lt;&gt;"",J29&lt;&gt;"Y")),"Do not publish","Publishable"))</f>
      </c>
      <c r="S29" s="4"/>
    </row>
    <row r="30">
      <c r="A30" s="4"/>
      <c r="B30" s="5"/>
      <c r="C30" s="11"/>
      <c r="D30" s="11"/>
      <c r="E30" s="11"/>
      <c r="F30" s="11"/>
      <c r="G30" s="4"/>
      <c r="H30" s="4"/>
      <c r="I30" s="4"/>
      <c r="J30" s="11"/>
      <c r="K30" s="11"/>
      <c r="L30" s="11"/>
      <c r="M30" s="4"/>
      <c r="N30" s="11"/>
      <c r="O30" s="4"/>
      <c r="P30" s="4"/>
      <c r="Q30" s="11"/>
      <c r="R30" s="7">
        <f>IF($A30="","",IF(OR(L30="Y",AND(I30&lt;&gt;"",J30&lt;&gt;"Y")),"Do not publish","Publishable"))</f>
      </c>
      <c r="S30" s="4"/>
    </row>
    <row r="31">
      <c r="A31" s="4"/>
      <c r="B31" s="5"/>
      <c r="C31" s="11"/>
      <c r="D31" s="11"/>
      <c r="E31" s="11"/>
      <c r="F31" s="11"/>
      <c r="G31" s="4"/>
      <c r="H31" s="4"/>
      <c r="I31" s="4"/>
      <c r="J31" s="11"/>
      <c r="K31" s="11"/>
      <c r="L31" s="11"/>
      <c r="M31" s="4"/>
      <c r="N31" s="11"/>
      <c r="O31" s="4"/>
      <c r="P31" s="4"/>
      <c r="Q31" s="11"/>
      <c r="R31" s="7">
        <f>IF($A31="","",IF(OR(L31="Y",AND(I31&lt;&gt;"",J31&lt;&gt;"Y")),"Do not publish","Publishable"))</f>
      </c>
      <c r="S31" s="4"/>
    </row>
    <row r="32">
      <c r="A32" s="4"/>
      <c r="B32" s="5"/>
      <c r="C32" s="11"/>
      <c r="D32" s="11"/>
      <c r="E32" s="11"/>
      <c r="F32" s="11"/>
      <c r="G32" s="4"/>
      <c r="H32" s="4"/>
      <c r="I32" s="4"/>
      <c r="J32" s="11"/>
      <c r="K32" s="11"/>
      <c r="L32" s="11"/>
      <c r="M32" s="4"/>
      <c r="N32" s="11"/>
      <c r="O32" s="4"/>
      <c r="P32" s="4"/>
      <c r="Q32" s="11"/>
      <c r="R32" s="7">
        <f>IF($A32="","",IF(OR(L32="Y",AND(I32&lt;&gt;"",J32&lt;&gt;"Y")),"Do not publish","Publishable"))</f>
      </c>
      <c r="S32" s="4"/>
    </row>
    <row r="33">
      <c r="A33" s="4"/>
      <c r="B33" s="5"/>
      <c r="C33" s="11"/>
      <c r="D33" s="11"/>
      <c r="E33" s="11"/>
      <c r="F33" s="11"/>
      <c r="G33" s="4"/>
      <c r="H33" s="4"/>
      <c r="I33" s="4"/>
      <c r="J33" s="11"/>
      <c r="K33" s="11"/>
      <c r="L33" s="11"/>
      <c r="M33" s="4"/>
      <c r="N33" s="11"/>
      <c r="O33" s="4"/>
      <c r="P33" s="4"/>
      <c r="Q33" s="11"/>
      <c r="R33" s="7">
        <f>IF($A33="","",IF(OR(L33="Y",AND(I33&lt;&gt;"",J33&lt;&gt;"Y")),"Do not publish","Publishable"))</f>
      </c>
      <c r="S33" s="4"/>
    </row>
    <row r="34">
      <c r="A34" s="4"/>
      <c r="B34" s="5"/>
      <c r="C34" s="11"/>
      <c r="D34" s="11"/>
      <c r="E34" s="11"/>
      <c r="F34" s="11"/>
      <c r="G34" s="4"/>
      <c r="H34" s="4"/>
      <c r="I34" s="4"/>
      <c r="J34" s="11"/>
      <c r="K34" s="11"/>
      <c r="L34" s="11"/>
      <c r="M34" s="4"/>
      <c r="N34" s="11"/>
      <c r="O34" s="4"/>
      <c r="P34" s="4"/>
      <c r="Q34" s="11"/>
      <c r="R34" s="7">
        <f>IF($A34="","",IF(OR(L34="Y",AND(I34&lt;&gt;"",J34&lt;&gt;"Y")),"Do not publish","Publishable"))</f>
      </c>
      <c r="S34" s="4"/>
    </row>
    <row r="35">
      <c r="A35" s="4"/>
      <c r="B35" s="5"/>
      <c r="C35" s="11"/>
      <c r="D35" s="11"/>
      <c r="E35" s="11"/>
      <c r="F35" s="11"/>
      <c r="G35" s="4"/>
      <c r="H35" s="4"/>
      <c r="I35" s="4"/>
      <c r="J35" s="11"/>
      <c r="K35" s="11"/>
      <c r="L35" s="11"/>
      <c r="M35" s="4"/>
      <c r="N35" s="11"/>
      <c r="O35" s="4"/>
      <c r="P35" s="4"/>
      <c r="Q35" s="11"/>
      <c r="R35" s="7">
        <f>IF($A35="","",IF(OR(L35="Y",AND(I35&lt;&gt;"",J35&lt;&gt;"Y")),"Do not publish","Publishable"))</f>
      </c>
      <c r="S35" s="4"/>
    </row>
  </sheetData>
  <dataValidations count="9">
    <dataValidation type="list" allowBlank="1" showDropDown="0" showErrorMessage="1" errorStyle="warning" errorTitle="Check the value" error="This cell expects one of the listed values. Choose from the list or record the reason for a different entry." sqref="C6:C35">
      <formula1>Lists!$AG$2:$AG$10</formula1>
    </dataValidation>
    <dataValidation type="list" allowBlank="1" showDropDown="0" showErrorMessage="1" errorStyle="warning" errorTitle="Check the value" error="This cell expects one of the listed values. Choose from the list or record the reason for a different entry." sqref="D6:D35">
      <formula1>Lists!$A$2:$A$7</formula1>
    </dataValidation>
    <dataValidation type="list" allowBlank="1" showDropDown="0" showErrorMessage="1" errorStyle="warning" errorTitle="Check the value" error="This cell expects one of the listed values. Choose from the list or record the reason for a different entry." sqref="E6:E35">
      <formula1>Lists!$D$2:$D$8</formula1>
    </dataValidation>
    <dataValidation type="list" allowBlank="1" showDropDown="0" showErrorMessage="1" errorStyle="warning" errorTitle="Check the value" error="This cell expects one of the listed values. Choose from the list or record the reason for a different entry." sqref="F6:F35">
      <formula1>Lists!$AH$2:$AH$19</formula1>
    </dataValidation>
    <dataValidation type="list" allowBlank="1" showDropDown="0" showErrorMessage="1" errorStyle="warning" errorTitle="Check the value" error="This cell expects one of the listed values. Choose from the list or record the reason for a different entry." sqref="J6:J35">
      <formula1>Lists!$N$2:$N$3</formula1>
    </dataValidation>
    <dataValidation type="list" allowBlank="1" showDropDown="0" showErrorMessage="1" errorStyle="warning" errorTitle="Check the value" error="This cell expects one of the listed values. Choose from the list or record the reason for a different entry." sqref="K6:K35">
      <formula1>Lists!$AI$2:$AI$4</formula1>
    </dataValidation>
    <dataValidation type="list" allowBlank="1" showDropDown="0" showErrorMessage="1" errorStyle="warning" errorTitle="Check the value" error="This cell expects one of the listed values. Choose from the list or record the reason for a different entry." sqref="L6:L35">
      <formula1>Lists!$N$2:$N$3</formula1>
    </dataValidation>
    <dataValidation type="list" allowBlank="1" showDropDown="0" showErrorMessage="1" errorStyle="warning" errorTitle="Check the value" error="This cell expects one of the listed values. Choose from the list or record the reason for a different entry." sqref="N6:N35">
      <formula1>Lists!$N$2:$N$3</formula1>
    </dataValidation>
    <dataValidation type="list" allowBlank="1" showDropDown="0" showErrorMessage="1" errorStyle="warning" errorTitle="Check the value" error="This cell expects one of the listed values. Choose from the list or record the reason for a different entry." sqref="Q6:Q35">
      <formula1>Lists!$N$2:$N$3</formula1>
    </dataValidation>
  </dataValidations>
  <pageMargins left="0.5" right="0.5" top="0.6" bottom="0.6" header="0.3" footer="0.3"/>
  <pageSetup orientation="landscape" fitToWidth="1" fitToHeight="0"/>
</worksheet>
</file>

<file path=xl/worksheets/sheet9.xml><?xml version="1.0" encoding="utf-8"?>
<worksheet xmlns="http://schemas.openxmlformats.org/spreadsheetml/2006/main" xmlns:r="http://schemas.openxmlformats.org/officeDocument/2006/relationships">
  <sheetPr>
    <tabColor rgb="FF7F6000"/>
    <pageSetUpPr fitToPage="1"/>
  </sheetPr>
  <dimension ref="A1:S85"/>
  <sheetViews>
    <sheetView showGridLines="0" workbookViewId="0">
      <pane xSplit="2" ySplit="5" topLeftCell="C6" activePane="bottomRight" state="frozen"/>
      <selection pane="bottomRight" activeCell="C6" sqref="C6"/>
    </sheetView>
  </sheetViews>
  <sheetFormatPr defaultRowHeight="15"/>
  <cols>
    <col min="1" max="1" width="12" customWidth="1"/>
    <col min="2" max="2" width="28" customWidth="1"/>
    <col min="3" max="3" width="28" customWidth="1"/>
    <col min="4" max="4" width="16" customWidth="1"/>
    <col min="5" max="5" width="14" customWidth="1"/>
    <col min="6" max="6" width="16" customWidth="1"/>
    <col min="7" max="7" width="14" customWidth="1"/>
    <col min="8" max="8" width="10" customWidth="1"/>
    <col min="9" max="9" width="14" customWidth="1"/>
    <col min="10" max="10" width="14" customWidth="1"/>
    <col min="11" max="11" width="10" customWidth="1"/>
    <col min="12" max="12" width="14" customWidth="1"/>
    <col min="13" max="13" width="14" customWidth="1"/>
    <col min="14" max="14" width="16" customWidth="1"/>
    <col min="15" max="15" width="40" customWidth="1"/>
    <col min="16" max="16" width="40" customWidth="1"/>
    <col min="17" max="17" width="12" customWidth="1"/>
    <col min="18" max="18" width="10" customWidth="1"/>
    <col min="19" max="19" width="40" customWidth="1"/>
  </cols>
  <sheetData>
    <row r="1">
      <c r="A1" s="1" t="inlineStr">
        <is>
          <t xml:space="preserve">S8 · Conformance and Non-Conformance Register</t>
        </is>
      </c>
    </row>
    <row r="2" ht="30" customHeight="1">
      <c r="A2" s="2" t="inlineStr">
        <is>
          <t xml:space="preserve">Framework secretariat, on the technical committee’s advice for Block B · Protocol Sections 8.6, 23.4, 24.3 and 25.2. Block A is the sector register of 24.3 (non-conformance recorded with the utility’s response). Block B is the public register of conforming products of 25.2. Block C records the Adopting Body’s confirmations of comparability for pooled sector evidence (8.6). Recording a non-conformance is not a sanction and not a gate outcome; every action is the Adopting Body’s own, under its own rules (24.3); regulators’ powers are unaffected (23.4).</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Not named in AMPERE v5.1. Added to hold the sector register that Section 24.3 requires and the two other register-shaped Adopting Body duties (25.2 and 8.6) that no listed Sector Toolkit content covers. Sheet code S8 is the one code the sources leave unassigned. Block A: non-conformance register.</t>
        </is>
      </c>
    </row>
    <row r="5">
      <c r="A5" s="3" t="inlineStr">
        <is>
          <t xml:space="preserve">Record ID</t>
        </is>
      </c>
      <c r="B5" s="3" t="inlineStr">
        <is>
          <t xml:space="preserve">Utility</t>
        </is>
      </c>
      <c r="C5" s="3" t="inlineStr">
        <is>
          <t xml:space="preserve">Date identified</t>
        </is>
      </c>
      <c r="D5" s="3" t="inlineStr">
        <is>
          <t xml:space="preserve">How identified</t>
        </is>
      </c>
      <c r="E5" s="3" t="inlineStr">
        <is>
          <t xml:space="preserve">Type of non-conformance (24.3; items 3 and 4 derived from 29.1)</t>
        </is>
      </c>
      <c r="F5" s="3" t="inlineStr">
        <is>
          <t xml:space="preserve">Gate concerned</t>
        </is>
      </c>
      <c r="G5" s="3" t="inlineStr">
        <is>
          <t xml:space="preserve">Must criterion or pause trigger concerned</t>
        </is>
      </c>
      <c r="H5" s="3" t="inlineStr">
        <is>
          <t xml:space="preserve">Affects consumer protection, security, or billing accuracy? (23.4)</t>
        </is>
      </c>
      <c r="I5" s="3" t="inlineStr">
        <is>
          <t xml:space="preserve">Description</t>
        </is>
      </c>
      <c r="J5" s="3" t="inlineStr">
        <is>
          <t xml:space="preserve">Utility’s response (24.3)</t>
        </is>
      </c>
      <c r="K5" s="3" t="inlineStr">
        <is>
          <t xml:space="preserve">Date of the utility’s response</t>
        </is>
      </c>
      <c r="L5" s="3" t="inlineStr">
        <is>
          <t xml:space="preserve">Adopting Body action (24.3)</t>
        </is>
      </c>
      <c r="M5" s="3" t="inlineStr">
        <is>
          <t xml:space="preserve">Under which of the Adopting Body’s own rules</t>
        </is>
      </c>
      <c r="N5" s="3" t="inlineStr">
        <is>
          <t xml:space="preserve">Closure due date (period set by the Adopting Body, 23.4)</t>
        </is>
      </c>
      <c r="O5" s="3" t="inlineStr">
        <is>
          <t xml:space="preserve">Status</t>
        </is>
      </c>
      <c r="P5" s="3" t="inlineStr">
        <is>
          <t xml:space="preserve">Date closed</t>
        </is>
      </c>
      <c r="Q5" s="3" t="inlineStr">
        <is>
          <t xml:space="preserve">Working days open</t>
        </is>
      </c>
      <c r="R5" s="3" t="inlineStr">
        <is>
          <t xml:space="preserve">Overdue?</t>
        </is>
      </c>
      <c r="S5" s="3" t="inlineStr">
        <is>
          <t xml:space="preserve">Notes</t>
        </is>
      </c>
    </row>
    <row r="6">
      <c r="A6" s="4" t="inlineStr">
        <is>
          <t xml:space="preserve">EXAMPLE NC-0001</t>
        </is>
      </c>
      <c r="B6" s="4" t="inlineStr">
        <is>
          <t xml:space="preserve">EXAMPLE Utility A</t>
        </is>
      </c>
      <c r="C6" s="5">
        <v>46237.0</v>
      </c>
      <c r="D6" s="11" t="inlineStr">
        <is>
          <t xml:space="preserve">Sector submission (S3)</t>
        </is>
      </c>
      <c r="E6" s="11" t="inlineStr">
        <is>
          <t xml:space="preserve">Pause trigger ignored</t>
        </is>
      </c>
      <c r="F6" s="11" t="inlineStr">
        <is>
          <t xml:space="preserve">Gate 5: Cohort check</t>
        </is>
      </c>
      <c r="G6" s="4" t="inlineStr">
        <is>
          <t xml:space="preserve">Section 10.6 pause trigger: installation defect rate</t>
        </is>
      </c>
      <c r="H6" s="11" t="inlineStr">
        <is>
          <t xml:space="preserve">N</t>
        </is>
      </c>
      <c r="I6" s="4" t="inlineStr">
        <is>
          <t xml:space="preserve">Example description</t>
        </is>
      </c>
      <c r="J6" s="4" t="inlineStr">
        <is>
          <t xml:space="preserve">Example response</t>
        </is>
      </c>
      <c r="K6" s="5">
        <v>46254.0</v>
      </c>
      <c r="L6" s="11" t="inlineStr">
        <is>
          <t xml:space="preserve">Require an independent review</t>
        </is>
      </c>
      <c r="M6" s="4" t="inlineStr">
        <is>
          <t xml:space="preserve">Adopting Body rule reference</t>
        </is>
      </c>
      <c r="N6" s="5">
        <v>46326.0</v>
      </c>
      <c r="O6" s="11" t="inlineStr">
        <is>
          <t xml:space="preserve">In progress</t>
        </is>
      </c>
      <c r="P6" s="5"/>
      <c r="Q6" s="18">
        <f>IF(C6="","",NETWORKDAYS(C6,IF(P6="",TODAY(),P6),'Start Here'!$B$48:$B$67))</f>
      </c>
      <c r="R6" s="7">
        <f>IF(N6="","",IF(AND(N6&lt;TODAY(),O6&lt;&gt;"Closed"),"Y","N"))</f>
      </c>
      <c r="S6" s="4" t="inlineStr">
        <is>
          <t xml:space="preserve">Example row: delete or overwrite.</t>
        </is>
      </c>
    </row>
    <row r="7">
      <c r="A7" s="4"/>
      <c r="B7" s="4"/>
      <c r="C7" s="5"/>
      <c r="D7" s="11"/>
      <c r="E7" s="11"/>
      <c r="F7" s="11"/>
      <c r="G7" s="4"/>
      <c r="H7" s="11"/>
      <c r="I7" s="4"/>
      <c r="J7" s="4"/>
      <c r="K7" s="5"/>
      <c r="L7" s="11"/>
      <c r="M7" s="4"/>
      <c r="N7" s="5"/>
      <c r="O7" s="11"/>
      <c r="P7" s="5"/>
      <c r="Q7" s="18">
        <f>IF(C7="","",NETWORKDAYS(C7,IF(P7="",TODAY(),P7),'Start Here'!$B$48:$B$67))</f>
      </c>
      <c r="R7" s="7">
        <f>IF(N7="","",IF(AND(N7&lt;TODAY(),O7&lt;&gt;"Closed"),"Y","N"))</f>
      </c>
      <c r="S7" s="4"/>
    </row>
    <row r="8">
      <c r="A8" s="4"/>
      <c r="B8" s="4"/>
      <c r="C8" s="5"/>
      <c r="D8" s="11"/>
      <c r="E8" s="11"/>
      <c r="F8" s="11"/>
      <c r="G8" s="4"/>
      <c r="H8" s="11"/>
      <c r="I8" s="4"/>
      <c r="J8" s="4"/>
      <c r="K8" s="5"/>
      <c r="L8" s="11"/>
      <c r="M8" s="4"/>
      <c r="N8" s="5"/>
      <c r="O8" s="11"/>
      <c r="P8" s="5"/>
      <c r="Q8" s="18">
        <f>IF(C8="","",NETWORKDAYS(C8,IF(P8="",TODAY(),P8),'Start Here'!$B$48:$B$67))</f>
      </c>
      <c r="R8" s="7">
        <f>IF(N8="","",IF(AND(N8&lt;TODAY(),O8&lt;&gt;"Closed"),"Y","N"))</f>
      </c>
      <c r="S8" s="4"/>
    </row>
    <row r="9">
      <c r="A9" s="4"/>
      <c r="B9" s="4"/>
      <c r="C9" s="5"/>
      <c r="D9" s="11"/>
      <c r="E9" s="11"/>
      <c r="F9" s="11"/>
      <c r="G9" s="4"/>
      <c r="H9" s="11"/>
      <c r="I9" s="4"/>
      <c r="J9" s="4"/>
      <c r="K9" s="5"/>
      <c r="L9" s="11"/>
      <c r="M9" s="4"/>
      <c r="N9" s="5"/>
      <c r="O9" s="11"/>
      <c r="P9" s="5"/>
      <c r="Q9" s="18">
        <f>IF(C9="","",NETWORKDAYS(C9,IF(P9="",TODAY(),P9),'Start Here'!$B$48:$B$67))</f>
      </c>
      <c r="R9" s="7">
        <f>IF(N9="","",IF(AND(N9&lt;TODAY(),O9&lt;&gt;"Closed"),"Y","N"))</f>
      </c>
      <c r="S9" s="4"/>
    </row>
    <row r="10">
      <c r="A10" s="4"/>
      <c r="B10" s="4"/>
      <c r="C10" s="5"/>
      <c r="D10" s="11"/>
      <c r="E10" s="11"/>
      <c r="F10" s="11"/>
      <c r="G10" s="4"/>
      <c r="H10" s="11"/>
      <c r="I10" s="4"/>
      <c r="J10" s="4"/>
      <c r="K10" s="5"/>
      <c r="L10" s="11"/>
      <c r="M10" s="4"/>
      <c r="N10" s="5"/>
      <c r="O10" s="11"/>
      <c r="P10" s="5"/>
      <c r="Q10" s="18">
        <f>IF(C10="","",NETWORKDAYS(C10,IF(P10="",TODAY(),P10),'Start Here'!$B$48:$B$67))</f>
      </c>
      <c r="R10" s="7">
        <f>IF(N10="","",IF(AND(N10&lt;TODAY(),O10&lt;&gt;"Closed"),"Y","N"))</f>
      </c>
      <c r="S10" s="4"/>
    </row>
    <row r="11">
      <c r="A11" s="4"/>
      <c r="B11" s="4"/>
      <c r="C11" s="5"/>
      <c r="D11" s="11"/>
      <c r="E11" s="11"/>
      <c r="F11" s="11"/>
      <c r="G11" s="4"/>
      <c r="H11" s="11"/>
      <c r="I11" s="4"/>
      <c r="J11" s="4"/>
      <c r="K11" s="5"/>
      <c r="L11" s="11"/>
      <c r="M11" s="4"/>
      <c r="N11" s="5"/>
      <c r="O11" s="11"/>
      <c r="P11" s="5"/>
      <c r="Q11" s="18">
        <f>IF(C11="","",NETWORKDAYS(C11,IF(P11="",TODAY(),P11),'Start Here'!$B$48:$B$67))</f>
      </c>
      <c r="R11" s="7">
        <f>IF(N11="","",IF(AND(N11&lt;TODAY(),O11&lt;&gt;"Closed"),"Y","N"))</f>
      </c>
      <c r="S11" s="4"/>
    </row>
    <row r="12">
      <c r="A12" s="4"/>
      <c r="B12" s="4"/>
      <c r="C12" s="5"/>
      <c r="D12" s="11"/>
      <c r="E12" s="11"/>
      <c r="F12" s="11"/>
      <c r="G12" s="4"/>
      <c r="H12" s="11"/>
      <c r="I12" s="4"/>
      <c r="J12" s="4"/>
      <c r="K12" s="5"/>
      <c r="L12" s="11"/>
      <c r="M12" s="4"/>
      <c r="N12" s="5"/>
      <c r="O12" s="11"/>
      <c r="P12" s="5"/>
      <c r="Q12" s="18">
        <f>IF(C12="","",NETWORKDAYS(C12,IF(P12="",TODAY(),P12),'Start Here'!$B$48:$B$67))</f>
      </c>
      <c r="R12" s="7">
        <f>IF(N12="","",IF(AND(N12&lt;TODAY(),O12&lt;&gt;"Closed"),"Y","N"))</f>
      </c>
      <c r="S12" s="4"/>
    </row>
    <row r="13">
      <c r="A13" s="4"/>
      <c r="B13" s="4"/>
      <c r="C13" s="5"/>
      <c r="D13" s="11"/>
      <c r="E13" s="11"/>
      <c r="F13" s="11"/>
      <c r="G13" s="4"/>
      <c r="H13" s="11"/>
      <c r="I13" s="4"/>
      <c r="J13" s="4"/>
      <c r="K13" s="5"/>
      <c r="L13" s="11"/>
      <c r="M13" s="4"/>
      <c r="N13" s="5"/>
      <c r="O13" s="11"/>
      <c r="P13" s="5"/>
      <c r="Q13" s="18">
        <f>IF(C13="","",NETWORKDAYS(C13,IF(P13="",TODAY(),P13),'Start Here'!$B$48:$B$67))</f>
      </c>
      <c r="R13" s="7">
        <f>IF(N13="","",IF(AND(N13&lt;TODAY(),O13&lt;&gt;"Closed"),"Y","N"))</f>
      </c>
      <c r="S13" s="4"/>
    </row>
    <row r="14">
      <c r="A14" s="4"/>
      <c r="B14" s="4"/>
      <c r="C14" s="5"/>
      <c r="D14" s="11"/>
      <c r="E14" s="11"/>
      <c r="F14" s="11"/>
      <c r="G14" s="4"/>
      <c r="H14" s="11"/>
      <c r="I14" s="4"/>
      <c r="J14" s="4"/>
      <c r="K14" s="5"/>
      <c r="L14" s="11"/>
      <c r="M14" s="4"/>
      <c r="N14" s="5"/>
      <c r="O14" s="11"/>
      <c r="P14" s="5"/>
      <c r="Q14" s="18">
        <f>IF(C14="","",NETWORKDAYS(C14,IF(P14="",TODAY(),P14),'Start Here'!$B$48:$B$67))</f>
      </c>
      <c r="R14" s="7">
        <f>IF(N14="","",IF(AND(N14&lt;TODAY(),O14&lt;&gt;"Closed"),"Y","N"))</f>
      </c>
      <c r="S14" s="4"/>
    </row>
    <row r="15">
      <c r="A15" s="4"/>
      <c r="B15" s="4"/>
      <c r="C15" s="5"/>
      <c r="D15" s="11"/>
      <c r="E15" s="11"/>
      <c r="F15" s="11"/>
      <c r="G15" s="4"/>
      <c r="H15" s="11"/>
      <c r="I15" s="4"/>
      <c r="J15" s="4"/>
      <c r="K15" s="5"/>
      <c r="L15" s="11"/>
      <c r="M15" s="4"/>
      <c r="N15" s="5"/>
      <c r="O15" s="11"/>
      <c r="P15" s="5"/>
      <c r="Q15" s="18">
        <f>IF(C15="","",NETWORKDAYS(C15,IF(P15="",TODAY(),P15),'Start Here'!$B$48:$B$67))</f>
      </c>
      <c r="R15" s="7">
        <f>IF(N15="","",IF(AND(N15&lt;TODAY(),O15&lt;&gt;"Closed"),"Y","N"))</f>
      </c>
      <c r="S15" s="4"/>
    </row>
    <row r="16">
      <c r="A16" s="4"/>
      <c r="B16" s="4"/>
      <c r="C16" s="5"/>
      <c r="D16" s="11"/>
      <c r="E16" s="11"/>
      <c r="F16" s="11"/>
      <c r="G16" s="4"/>
      <c r="H16" s="11"/>
      <c r="I16" s="4"/>
      <c r="J16" s="4"/>
      <c r="K16" s="5"/>
      <c r="L16" s="11"/>
      <c r="M16" s="4"/>
      <c r="N16" s="5"/>
      <c r="O16" s="11"/>
      <c r="P16" s="5"/>
      <c r="Q16" s="18">
        <f>IF(C16="","",NETWORKDAYS(C16,IF(P16="",TODAY(),P16),'Start Here'!$B$48:$B$67))</f>
      </c>
      <c r="R16" s="7">
        <f>IF(N16="","",IF(AND(N16&lt;TODAY(),O16&lt;&gt;"Closed"),"Y","N"))</f>
      </c>
      <c r="S16" s="4"/>
    </row>
    <row r="17">
      <c r="A17" s="4"/>
      <c r="B17" s="4"/>
      <c r="C17" s="5"/>
      <c r="D17" s="11"/>
      <c r="E17" s="11"/>
      <c r="F17" s="11"/>
      <c r="G17" s="4"/>
      <c r="H17" s="11"/>
      <c r="I17" s="4"/>
      <c r="J17" s="4"/>
      <c r="K17" s="5"/>
      <c r="L17" s="11"/>
      <c r="M17" s="4"/>
      <c r="N17" s="5"/>
      <c r="O17" s="11"/>
      <c r="P17" s="5"/>
      <c r="Q17" s="18">
        <f>IF(C17="","",NETWORKDAYS(C17,IF(P17="",TODAY(),P17),'Start Here'!$B$48:$B$67))</f>
      </c>
      <c r="R17" s="7">
        <f>IF(N17="","",IF(AND(N17&lt;TODAY(),O17&lt;&gt;"Closed"),"Y","N"))</f>
      </c>
      <c r="S17" s="4"/>
    </row>
    <row r="18">
      <c r="A18" s="4"/>
      <c r="B18" s="4"/>
      <c r="C18" s="5"/>
      <c r="D18" s="11"/>
      <c r="E18" s="11"/>
      <c r="F18" s="11"/>
      <c r="G18" s="4"/>
      <c r="H18" s="11"/>
      <c r="I18" s="4"/>
      <c r="J18" s="4"/>
      <c r="K18" s="5"/>
      <c r="L18" s="11"/>
      <c r="M18" s="4"/>
      <c r="N18" s="5"/>
      <c r="O18" s="11"/>
      <c r="P18" s="5"/>
      <c r="Q18" s="18">
        <f>IF(C18="","",NETWORKDAYS(C18,IF(P18="",TODAY(),P18),'Start Here'!$B$48:$B$67))</f>
      </c>
      <c r="R18" s="7">
        <f>IF(N18="","",IF(AND(N18&lt;TODAY(),O18&lt;&gt;"Closed"),"Y","N"))</f>
      </c>
      <c r="S18" s="4"/>
    </row>
    <row r="19">
      <c r="A19" s="4"/>
      <c r="B19" s="4"/>
      <c r="C19" s="5"/>
      <c r="D19" s="11"/>
      <c r="E19" s="11"/>
      <c r="F19" s="11"/>
      <c r="G19" s="4"/>
      <c r="H19" s="11"/>
      <c r="I19" s="4"/>
      <c r="J19" s="4"/>
      <c r="K19" s="5"/>
      <c r="L19" s="11"/>
      <c r="M19" s="4"/>
      <c r="N19" s="5"/>
      <c r="O19" s="11"/>
      <c r="P19" s="5"/>
      <c r="Q19" s="18">
        <f>IF(C19="","",NETWORKDAYS(C19,IF(P19="",TODAY(),P19),'Start Here'!$B$48:$B$67))</f>
      </c>
      <c r="R19" s="7">
        <f>IF(N19="","",IF(AND(N19&lt;TODAY(),O19&lt;&gt;"Closed"),"Y","N"))</f>
      </c>
      <c r="S19" s="4"/>
    </row>
    <row r="20">
      <c r="A20" s="4"/>
      <c r="B20" s="4"/>
      <c r="C20" s="5"/>
      <c r="D20" s="11"/>
      <c r="E20" s="11"/>
      <c r="F20" s="11"/>
      <c r="G20" s="4"/>
      <c r="H20" s="11"/>
      <c r="I20" s="4"/>
      <c r="J20" s="4"/>
      <c r="K20" s="5"/>
      <c r="L20" s="11"/>
      <c r="M20" s="4"/>
      <c r="N20" s="5"/>
      <c r="O20" s="11"/>
      <c r="P20" s="5"/>
      <c r="Q20" s="18">
        <f>IF(C20="","",NETWORKDAYS(C20,IF(P20="",TODAY(),P20),'Start Here'!$B$48:$B$67))</f>
      </c>
      <c r="R20" s="7">
        <f>IF(N20="","",IF(AND(N20&lt;TODAY(),O20&lt;&gt;"Closed"),"Y","N"))</f>
      </c>
      <c r="S20" s="4"/>
    </row>
    <row r="21">
      <c r="A21" s="4"/>
      <c r="B21" s="4"/>
      <c r="C21" s="5"/>
      <c r="D21" s="11"/>
      <c r="E21" s="11"/>
      <c r="F21" s="11"/>
      <c r="G21" s="4"/>
      <c r="H21" s="11"/>
      <c r="I21" s="4"/>
      <c r="J21" s="4"/>
      <c r="K21" s="5"/>
      <c r="L21" s="11"/>
      <c r="M21" s="4"/>
      <c r="N21" s="5"/>
      <c r="O21" s="11"/>
      <c r="P21" s="5"/>
      <c r="Q21" s="18">
        <f>IF(C21="","",NETWORKDAYS(C21,IF(P21="",TODAY(),P21),'Start Here'!$B$48:$B$67))</f>
      </c>
      <c r="R21" s="7">
        <f>IF(N21="","",IF(AND(N21&lt;TODAY(),O21&lt;&gt;"Closed"),"Y","N"))</f>
      </c>
      <c r="S21" s="4"/>
    </row>
    <row r="22">
      <c r="A22" s="4"/>
      <c r="B22" s="4"/>
      <c r="C22" s="5"/>
      <c r="D22" s="11"/>
      <c r="E22" s="11"/>
      <c r="F22" s="11"/>
      <c r="G22" s="4"/>
      <c r="H22" s="11"/>
      <c r="I22" s="4"/>
      <c r="J22" s="4"/>
      <c r="K22" s="5"/>
      <c r="L22" s="11"/>
      <c r="M22" s="4"/>
      <c r="N22" s="5"/>
      <c r="O22" s="11"/>
      <c r="P22" s="5"/>
      <c r="Q22" s="18">
        <f>IF(C22="","",NETWORKDAYS(C22,IF(P22="",TODAY(),P22),'Start Here'!$B$48:$B$67))</f>
      </c>
      <c r="R22" s="7">
        <f>IF(N22="","",IF(AND(N22&lt;TODAY(),O22&lt;&gt;"Closed"),"Y","N"))</f>
      </c>
      <c r="S22" s="4"/>
    </row>
    <row r="23">
      <c r="A23" s="4"/>
      <c r="B23" s="4"/>
      <c r="C23" s="5"/>
      <c r="D23" s="11"/>
      <c r="E23" s="11"/>
      <c r="F23" s="11"/>
      <c r="G23" s="4"/>
      <c r="H23" s="11"/>
      <c r="I23" s="4"/>
      <c r="J23" s="4"/>
      <c r="K23" s="5"/>
      <c r="L23" s="11"/>
      <c r="M23" s="4"/>
      <c r="N23" s="5"/>
      <c r="O23" s="11"/>
      <c r="P23" s="5"/>
      <c r="Q23" s="18">
        <f>IF(C23="","",NETWORKDAYS(C23,IF(P23="",TODAY(),P23),'Start Here'!$B$48:$B$67))</f>
      </c>
      <c r="R23" s="7">
        <f>IF(N23="","",IF(AND(N23&lt;TODAY(),O23&lt;&gt;"Closed"),"Y","N"))</f>
      </c>
      <c r="S23" s="4"/>
    </row>
    <row r="24">
      <c r="A24" s="4"/>
      <c r="B24" s="4"/>
      <c r="C24" s="5"/>
      <c r="D24" s="11"/>
      <c r="E24" s="11"/>
      <c r="F24" s="11"/>
      <c r="G24" s="4"/>
      <c r="H24" s="11"/>
      <c r="I24" s="4"/>
      <c r="J24" s="4"/>
      <c r="K24" s="5"/>
      <c r="L24" s="11"/>
      <c r="M24" s="4"/>
      <c r="N24" s="5"/>
      <c r="O24" s="11"/>
      <c r="P24" s="5"/>
      <c r="Q24" s="18">
        <f>IF(C24="","",NETWORKDAYS(C24,IF(P24="",TODAY(),P24),'Start Here'!$B$48:$B$67))</f>
      </c>
      <c r="R24" s="7">
        <f>IF(N24="","",IF(AND(N24&lt;TODAY(),O24&lt;&gt;"Closed"),"Y","N"))</f>
      </c>
      <c r="S24" s="4"/>
    </row>
    <row r="25">
      <c r="A25" s="4"/>
      <c r="B25" s="4"/>
      <c r="C25" s="5"/>
      <c r="D25" s="11"/>
      <c r="E25" s="11"/>
      <c r="F25" s="11"/>
      <c r="G25" s="4"/>
      <c r="H25" s="11"/>
      <c r="I25" s="4"/>
      <c r="J25" s="4"/>
      <c r="K25" s="5"/>
      <c r="L25" s="11"/>
      <c r="M25" s="4"/>
      <c r="N25" s="5"/>
      <c r="O25" s="11"/>
      <c r="P25" s="5"/>
      <c r="Q25" s="18">
        <f>IF(C25="","",NETWORKDAYS(C25,IF(P25="",TODAY(),P25),'Start Here'!$B$48:$B$67))</f>
      </c>
      <c r="R25" s="7">
        <f>IF(N25="","",IF(AND(N25&lt;TODAY(),O25&lt;&gt;"Closed"),"Y","N"))</f>
      </c>
      <c r="S25" s="4"/>
    </row>
    <row r="26">
      <c r="A26" s="4"/>
      <c r="B26" s="4"/>
      <c r="C26" s="5"/>
      <c r="D26" s="11"/>
      <c r="E26" s="11"/>
      <c r="F26" s="11"/>
      <c r="G26" s="4"/>
      <c r="H26" s="11"/>
      <c r="I26" s="4"/>
      <c r="J26" s="4"/>
      <c r="K26" s="5"/>
      <c r="L26" s="11"/>
      <c r="M26" s="4"/>
      <c r="N26" s="5"/>
      <c r="O26" s="11"/>
      <c r="P26" s="5"/>
      <c r="Q26" s="18">
        <f>IF(C26="","",NETWORKDAYS(C26,IF(P26="",TODAY(),P26),'Start Here'!$B$48:$B$67))</f>
      </c>
      <c r="R26" s="7">
        <f>IF(N26="","",IF(AND(N26&lt;TODAY(),O26&lt;&gt;"Closed"),"Y","N"))</f>
      </c>
      <c r="S26" s="4"/>
    </row>
    <row r="27">
      <c r="A27" s="4"/>
      <c r="B27" s="4"/>
      <c r="C27" s="5"/>
      <c r="D27" s="11"/>
      <c r="E27" s="11"/>
      <c r="F27" s="11"/>
      <c r="G27" s="4"/>
      <c r="H27" s="11"/>
      <c r="I27" s="4"/>
      <c r="J27" s="4"/>
      <c r="K27" s="5"/>
      <c r="L27" s="11"/>
      <c r="M27" s="4"/>
      <c r="N27" s="5"/>
      <c r="O27" s="11"/>
      <c r="P27" s="5"/>
      <c r="Q27" s="18">
        <f>IF(C27="","",NETWORKDAYS(C27,IF(P27="",TODAY(),P27),'Start Here'!$B$48:$B$67))</f>
      </c>
      <c r="R27" s="7">
        <f>IF(N27="","",IF(AND(N27&lt;TODAY(),O27&lt;&gt;"Closed"),"Y","N"))</f>
      </c>
      <c r="S27" s="4"/>
    </row>
    <row r="28">
      <c r="A28" s="4"/>
      <c r="B28" s="4"/>
      <c r="C28" s="5"/>
      <c r="D28" s="11"/>
      <c r="E28" s="11"/>
      <c r="F28" s="11"/>
      <c r="G28" s="4"/>
      <c r="H28" s="11"/>
      <c r="I28" s="4"/>
      <c r="J28" s="4"/>
      <c r="K28" s="5"/>
      <c r="L28" s="11"/>
      <c r="M28" s="4"/>
      <c r="N28" s="5"/>
      <c r="O28" s="11"/>
      <c r="P28" s="5"/>
      <c r="Q28" s="18">
        <f>IF(C28="","",NETWORKDAYS(C28,IF(P28="",TODAY(),P28),'Start Here'!$B$48:$B$67))</f>
      </c>
      <c r="R28" s="7">
        <f>IF(N28="","",IF(AND(N28&lt;TODAY(),O28&lt;&gt;"Closed"),"Y","N"))</f>
      </c>
      <c r="S28" s="4"/>
    </row>
    <row r="29">
      <c r="A29" s="4"/>
      <c r="B29" s="4"/>
      <c r="C29" s="5"/>
      <c r="D29" s="11"/>
      <c r="E29" s="11"/>
      <c r="F29" s="11"/>
      <c r="G29" s="4"/>
      <c r="H29" s="11"/>
      <c r="I29" s="4"/>
      <c r="J29" s="4"/>
      <c r="K29" s="5"/>
      <c r="L29" s="11"/>
      <c r="M29" s="4"/>
      <c r="N29" s="5"/>
      <c r="O29" s="11"/>
      <c r="P29" s="5"/>
      <c r="Q29" s="18">
        <f>IF(C29="","",NETWORKDAYS(C29,IF(P29="",TODAY(),P29),'Start Here'!$B$48:$B$67))</f>
      </c>
      <c r="R29" s="7">
        <f>IF(N29="","",IF(AND(N29&lt;TODAY(),O29&lt;&gt;"Closed"),"Y","N"))</f>
      </c>
      <c r="S29" s="4"/>
    </row>
    <row r="30">
      <c r="A30" s="4"/>
      <c r="B30" s="4"/>
      <c r="C30" s="5"/>
      <c r="D30" s="11"/>
      <c r="E30" s="11"/>
      <c r="F30" s="11"/>
      <c r="G30" s="4"/>
      <c r="H30" s="11"/>
      <c r="I30" s="4"/>
      <c r="J30" s="4"/>
      <c r="K30" s="5"/>
      <c r="L30" s="11"/>
      <c r="M30" s="4"/>
      <c r="N30" s="5"/>
      <c r="O30" s="11"/>
      <c r="P30" s="5"/>
      <c r="Q30" s="18">
        <f>IF(C30="","",NETWORKDAYS(C30,IF(P30="",TODAY(),P30),'Start Here'!$B$48:$B$67))</f>
      </c>
      <c r="R30" s="7">
        <f>IF(N30="","",IF(AND(N30&lt;TODAY(),O30&lt;&gt;"Closed"),"Y","N"))</f>
      </c>
      <c r="S30" s="4"/>
    </row>
    <row r="31">
      <c r="A31" s="4"/>
      <c r="B31" s="4"/>
      <c r="C31" s="5"/>
      <c r="D31" s="11"/>
      <c r="E31" s="11"/>
      <c r="F31" s="11"/>
      <c r="G31" s="4"/>
      <c r="H31" s="11"/>
      <c r="I31" s="4"/>
      <c r="J31" s="4"/>
      <c r="K31" s="5"/>
      <c r="L31" s="11"/>
      <c r="M31" s="4"/>
      <c r="N31" s="5"/>
      <c r="O31" s="11"/>
      <c r="P31" s="5"/>
      <c r="Q31" s="18">
        <f>IF(C31="","",NETWORKDAYS(C31,IF(P31="",TODAY(),P31),'Start Here'!$B$48:$B$67))</f>
      </c>
      <c r="R31" s="7">
        <f>IF(N31="","",IF(AND(N31&lt;TODAY(),O31&lt;&gt;"Closed"),"Y","N"))</f>
      </c>
      <c r="S31" s="4"/>
    </row>
    <row r="32">
      <c r="A32" s="4"/>
      <c r="B32" s="4"/>
      <c r="C32" s="5"/>
      <c r="D32" s="11"/>
      <c r="E32" s="11"/>
      <c r="F32" s="11"/>
      <c r="G32" s="4"/>
      <c r="H32" s="11"/>
      <c r="I32" s="4"/>
      <c r="J32" s="4"/>
      <c r="K32" s="5"/>
      <c r="L32" s="11"/>
      <c r="M32" s="4"/>
      <c r="N32" s="5"/>
      <c r="O32" s="11"/>
      <c r="P32" s="5"/>
      <c r="Q32" s="18">
        <f>IF(C32="","",NETWORKDAYS(C32,IF(P32="",TODAY(),P32),'Start Here'!$B$48:$B$67))</f>
      </c>
      <c r="R32" s="7">
        <f>IF(N32="","",IF(AND(N32&lt;TODAY(),O32&lt;&gt;"Closed"),"Y","N"))</f>
      </c>
      <c r="S32" s="4"/>
    </row>
    <row r="33">
      <c r="A33" s="4"/>
      <c r="B33" s="4"/>
      <c r="C33" s="5"/>
      <c r="D33" s="11"/>
      <c r="E33" s="11"/>
      <c r="F33" s="11"/>
      <c r="G33" s="4"/>
      <c r="H33" s="11"/>
      <c r="I33" s="4"/>
      <c r="J33" s="4"/>
      <c r="K33" s="5"/>
      <c r="L33" s="11"/>
      <c r="M33" s="4"/>
      <c r="N33" s="5"/>
      <c r="O33" s="11"/>
      <c r="P33" s="5"/>
      <c r="Q33" s="18">
        <f>IF(C33="","",NETWORKDAYS(C33,IF(P33="",TODAY(),P33),'Start Here'!$B$48:$B$67))</f>
      </c>
      <c r="R33" s="7">
        <f>IF(N33="","",IF(AND(N33&lt;TODAY(),O33&lt;&gt;"Closed"),"Y","N"))</f>
      </c>
      <c r="S33" s="4"/>
    </row>
    <row r="34">
      <c r="A34" s="4"/>
      <c r="B34" s="4"/>
      <c r="C34" s="5"/>
      <c r="D34" s="11"/>
      <c r="E34" s="11"/>
      <c r="F34" s="11"/>
      <c r="G34" s="4"/>
      <c r="H34" s="11"/>
      <c r="I34" s="4"/>
      <c r="J34" s="4"/>
      <c r="K34" s="5"/>
      <c r="L34" s="11"/>
      <c r="M34" s="4"/>
      <c r="N34" s="5"/>
      <c r="O34" s="11"/>
      <c r="P34" s="5"/>
      <c r="Q34" s="18">
        <f>IF(C34="","",NETWORKDAYS(C34,IF(P34="",TODAY(),P34),'Start Here'!$B$48:$B$67))</f>
      </c>
      <c r="R34" s="7">
        <f>IF(N34="","",IF(AND(N34&lt;TODAY(),O34&lt;&gt;"Closed"),"Y","N"))</f>
      </c>
      <c r="S34" s="4"/>
    </row>
    <row r="35">
      <c r="A35" s="4"/>
      <c r="B35" s="4"/>
      <c r="C35" s="5"/>
      <c r="D35" s="11"/>
      <c r="E35" s="11"/>
      <c r="F35" s="11"/>
      <c r="G35" s="4"/>
      <c r="H35" s="11"/>
      <c r="I35" s="4"/>
      <c r="J35" s="4"/>
      <c r="K35" s="5"/>
      <c r="L35" s="11"/>
      <c r="M35" s="4"/>
      <c r="N35" s="5"/>
      <c r="O35" s="11"/>
      <c r="P35" s="5"/>
      <c r="Q35" s="18">
        <f>IF(C35="","",NETWORKDAYS(C35,IF(P35="",TODAY(),P35),'Start Here'!$B$48:$B$67))</f>
      </c>
      <c r="R35" s="7">
        <f>IF(N35="","",IF(AND(N35&lt;TODAY(),O35&lt;&gt;"Closed"),"Y","N"))</f>
      </c>
      <c r="S35" s="4"/>
    </row>
    <row r="38">
      <c r="A38" s="15" t="inlineStr">
        <is>
          <t xml:space="preserve">Block B: public register of conforming products (25.2). Exists only once a sector companion specification is issued (25.1). Conformance to the specification is never ERC type approval, which remains the ERC’s.</t>
        </is>
      </c>
    </row>
    <row r="40">
      <c r="A40" s="3" t="inlineStr">
        <is>
          <t xml:space="preserve">Listing ID</t>
        </is>
      </c>
      <c r="B40" s="3" t="inlineStr">
        <is>
          <t xml:space="preserve">Manufacturer</t>
        </is>
      </c>
      <c r="C40" s="3" t="inlineStr">
        <is>
          <t xml:space="preserve">Model</t>
        </is>
      </c>
      <c r="D40" s="3" t="inlineStr">
        <is>
          <t xml:space="preserve">Metrology firmware version</t>
        </is>
      </c>
      <c r="E40" s="3" t="inlineStr">
        <is>
          <t xml:space="preserve">Communication firmware version</t>
        </is>
      </c>
      <c r="F40" s="3" t="inlineStr">
        <is>
          <t xml:space="preserve">Companion specification version tested against</t>
        </is>
      </c>
      <c r="G40" s="3" t="inlineStr">
        <is>
          <t xml:space="preserve">Testing laboratory</t>
        </is>
      </c>
      <c r="H40" s="3" t="inlineStr">
        <is>
          <t xml:space="preserve">Laboratory accreditation (ISO/IEC 17025, by PAB or an MRA signatory)</t>
        </is>
      </c>
      <c r="I40" s="3" t="inlineStr">
        <is>
          <t xml:space="preserve">Interoperability test: two independent head-end systems</t>
        </is>
      </c>
      <c r="J40" s="3" t="inlineStr">
        <is>
          <t xml:space="preserve">Head-end systems used</t>
        </is>
      </c>
      <c r="K40" s="3" t="inlineStr">
        <is>
          <t xml:space="preserve">ERC type approval recognized (test not repeated)</t>
        </is>
      </c>
      <c r="L40" s="3" t="inlineStr">
        <is>
          <t xml:space="preserve">Date listed</t>
        </is>
      </c>
      <c r="M40" s="3" t="inlineStr">
        <is>
          <t xml:space="preserve">Firmware change affecting conformance since listing?</t>
        </is>
      </c>
      <c r="N40" s="3" t="inlineStr">
        <is>
          <t xml:space="preserve">Retest required? (25.2)</t>
        </is>
      </c>
      <c r="O40" s="3" t="inlineStr">
        <is>
          <t xml:space="preserve">Listing status</t>
        </is>
      </c>
      <c r="P40" s="3" t="inlineStr">
        <is>
          <t xml:space="preserve">Notes</t>
        </is>
      </c>
    </row>
    <row r="41">
      <c r="A41" s="4" t="inlineStr">
        <is>
          <t xml:space="preserve">EXAMPLE PR-001</t>
        </is>
      </c>
      <c r="B41" s="4" t="inlineStr">
        <is>
          <t xml:space="preserve">EXAMPLE manufacturer</t>
        </is>
      </c>
      <c r="C41" s="4" t="inlineStr">
        <is>
          <t xml:space="preserve">EXAMPLE model</t>
        </is>
      </c>
      <c r="D41" s="4" t="inlineStr">
        <is>
          <t xml:space="preserve">1.0.0</t>
        </is>
      </c>
      <c r="E41" s="4" t="inlineStr">
        <is>
          <t xml:space="preserve">2.1.0</t>
        </is>
      </c>
      <c r="F41" s="4" t="inlineStr">
        <is>
          <t xml:space="preserve">Companion specification 1.0</t>
        </is>
      </c>
      <c r="G41" s="4" t="inlineStr">
        <is>
          <t xml:space="preserve">EXAMPLE laboratory</t>
        </is>
      </c>
      <c r="H41" s="4" t="inlineStr">
        <is>
          <t xml:space="preserve">ISO/IEC 17025, PAB</t>
        </is>
      </c>
      <c r="I41" s="11" t="inlineStr">
        <is>
          <t xml:space="preserve">Y</t>
        </is>
      </c>
      <c r="J41" s="4" t="inlineStr">
        <is>
          <t xml:space="preserve">EXAMPLE HES 1; EXAMPLE HES 2</t>
        </is>
      </c>
      <c r="K41" s="11" t="inlineStr">
        <is>
          <t xml:space="preserve">Y</t>
        </is>
      </c>
      <c r="L41" s="5">
        <v>46037.0</v>
      </c>
      <c r="M41" s="11" t="inlineStr">
        <is>
          <t xml:space="preserve">N</t>
        </is>
      </c>
      <c r="N41" s="7">
        <f>IF($A41="","",IF(M41="Y","Y","N"))</f>
      </c>
      <c r="O41" s="11" t="inlineStr">
        <is>
          <t xml:space="preserve">Listed</t>
        </is>
      </c>
      <c r="P41" s="4" t="inlineStr">
        <is>
          <t xml:space="preserve">Example row: delete or overwrite.</t>
        </is>
      </c>
    </row>
    <row r="42">
      <c r="A42" s="4"/>
      <c r="B42" s="4"/>
      <c r="C42" s="4"/>
      <c r="D42" s="4"/>
      <c r="E42" s="4"/>
      <c r="F42" s="4"/>
      <c r="G42" s="4"/>
      <c r="H42" s="4"/>
      <c r="I42" s="11"/>
      <c r="J42" s="4"/>
      <c r="K42" s="11"/>
      <c r="L42" s="5"/>
      <c r="M42" s="11"/>
      <c r="N42" s="7">
        <f>IF($A42="","",IF(M42="Y","Y","N"))</f>
      </c>
      <c r="O42" s="11"/>
      <c r="P42" s="4"/>
    </row>
    <row r="43">
      <c r="A43" s="4"/>
      <c r="B43" s="4"/>
      <c r="C43" s="4"/>
      <c r="D43" s="4"/>
      <c r="E43" s="4"/>
      <c r="F43" s="4"/>
      <c r="G43" s="4"/>
      <c r="H43" s="4"/>
      <c r="I43" s="11"/>
      <c r="J43" s="4"/>
      <c r="K43" s="11"/>
      <c r="L43" s="5"/>
      <c r="M43" s="11"/>
      <c r="N43" s="7">
        <f>IF($A43="","",IF(M43="Y","Y","N"))</f>
      </c>
      <c r="O43" s="11"/>
      <c r="P43" s="4"/>
    </row>
    <row r="44">
      <c r="A44" s="4"/>
      <c r="B44" s="4"/>
      <c r="C44" s="4"/>
      <c r="D44" s="4"/>
      <c r="E44" s="4"/>
      <c r="F44" s="4"/>
      <c r="G44" s="4"/>
      <c r="H44" s="4"/>
      <c r="I44" s="11"/>
      <c r="J44" s="4"/>
      <c r="K44" s="11"/>
      <c r="L44" s="5"/>
      <c r="M44" s="11"/>
      <c r="N44" s="7">
        <f>IF($A44="","",IF(M44="Y","Y","N"))</f>
      </c>
      <c r="O44" s="11"/>
      <c r="P44" s="4"/>
    </row>
    <row r="45">
      <c r="A45" s="4"/>
      <c r="B45" s="4"/>
      <c r="C45" s="4"/>
      <c r="D45" s="4"/>
      <c r="E45" s="4"/>
      <c r="F45" s="4"/>
      <c r="G45" s="4"/>
      <c r="H45" s="4"/>
      <c r="I45" s="11"/>
      <c r="J45" s="4"/>
      <c r="K45" s="11"/>
      <c r="L45" s="5"/>
      <c r="M45" s="11"/>
      <c r="N45" s="7">
        <f>IF($A45="","",IF(M45="Y","Y","N"))</f>
      </c>
      <c r="O45" s="11"/>
      <c r="P45" s="4"/>
    </row>
    <row r="46">
      <c r="A46" s="4"/>
      <c r="B46" s="4"/>
      <c r="C46" s="4"/>
      <c r="D46" s="4"/>
      <c r="E46" s="4"/>
      <c r="F46" s="4"/>
      <c r="G46" s="4"/>
      <c r="H46" s="4"/>
      <c r="I46" s="11"/>
      <c r="J46" s="4"/>
      <c r="K46" s="11"/>
      <c r="L46" s="5"/>
      <c r="M46" s="11"/>
      <c r="N46" s="7">
        <f>IF($A46="","",IF(M46="Y","Y","N"))</f>
      </c>
      <c r="O46" s="11"/>
      <c r="P46" s="4"/>
    </row>
    <row r="47">
      <c r="A47" s="4"/>
      <c r="B47" s="4"/>
      <c r="C47" s="4"/>
      <c r="D47" s="4"/>
      <c r="E47" s="4"/>
      <c r="F47" s="4"/>
      <c r="G47" s="4"/>
      <c r="H47" s="4"/>
      <c r="I47" s="11"/>
      <c r="J47" s="4"/>
      <c r="K47" s="11"/>
      <c r="L47" s="5"/>
      <c r="M47" s="11"/>
      <c r="N47" s="7">
        <f>IF($A47="","",IF(M47="Y","Y","N"))</f>
      </c>
      <c r="O47" s="11"/>
      <c r="P47" s="4"/>
    </row>
    <row r="48">
      <c r="A48" s="4"/>
      <c r="B48" s="4"/>
      <c r="C48" s="4"/>
      <c r="D48" s="4"/>
      <c r="E48" s="4"/>
      <c r="F48" s="4"/>
      <c r="G48" s="4"/>
      <c r="H48" s="4"/>
      <c r="I48" s="11"/>
      <c r="J48" s="4"/>
      <c r="K48" s="11"/>
      <c r="L48" s="5"/>
      <c r="M48" s="11"/>
      <c r="N48" s="7">
        <f>IF($A48="","",IF(M48="Y","Y","N"))</f>
      </c>
      <c r="O48" s="11"/>
      <c r="P48" s="4"/>
    </row>
    <row r="49">
      <c r="A49" s="4"/>
      <c r="B49" s="4"/>
      <c r="C49" s="4"/>
      <c r="D49" s="4"/>
      <c r="E49" s="4"/>
      <c r="F49" s="4"/>
      <c r="G49" s="4"/>
      <c r="H49" s="4"/>
      <c r="I49" s="11"/>
      <c r="J49" s="4"/>
      <c r="K49" s="11"/>
      <c r="L49" s="5"/>
      <c r="M49" s="11"/>
      <c r="N49" s="7">
        <f>IF($A49="","",IF(M49="Y","Y","N"))</f>
      </c>
      <c r="O49" s="11"/>
      <c r="P49" s="4"/>
    </row>
    <row r="50">
      <c r="A50" s="4"/>
      <c r="B50" s="4"/>
      <c r="C50" s="4"/>
      <c r="D50" s="4"/>
      <c r="E50" s="4"/>
      <c r="F50" s="4"/>
      <c r="G50" s="4"/>
      <c r="H50" s="4"/>
      <c r="I50" s="11"/>
      <c r="J50" s="4"/>
      <c r="K50" s="11"/>
      <c r="L50" s="5"/>
      <c r="M50" s="11"/>
      <c r="N50" s="7">
        <f>IF($A50="","",IF(M50="Y","Y","N"))</f>
      </c>
      <c r="O50" s="11"/>
      <c r="P50" s="4"/>
    </row>
    <row r="51">
      <c r="A51" s="4"/>
      <c r="B51" s="4"/>
      <c r="C51" s="4"/>
      <c r="D51" s="4"/>
      <c r="E51" s="4"/>
      <c r="F51" s="4"/>
      <c r="G51" s="4"/>
      <c r="H51" s="4"/>
      <c r="I51" s="11"/>
      <c r="J51" s="4"/>
      <c r="K51" s="11"/>
      <c r="L51" s="5"/>
      <c r="M51" s="11"/>
      <c r="N51" s="7">
        <f>IF($A51="","",IF(M51="Y","Y","N"))</f>
      </c>
      <c r="O51" s="11"/>
      <c r="P51" s="4"/>
    </row>
    <row r="52">
      <c r="A52" s="4"/>
      <c r="B52" s="4"/>
      <c r="C52" s="4"/>
      <c r="D52" s="4"/>
      <c r="E52" s="4"/>
      <c r="F52" s="4"/>
      <c r="G52" s="4"/>
      <c r="H52" s="4"/>
      <c r="I52" s="11"/>
      <c r="J52" s="4"/>
      <c r="K52" s="11"/>
      <c r="L52" s="5"/>
      <c r="M52" s="11"/>
      <c r="N52" s="7">
        <f>IF($A52="","",IF(M52="Y","Y","N"))</f>
      </c>
      <c r="O52" s="11"/>
      <c r="P52" s="4"/>
    </row>
    <row r="53">
      <c r="A53" s="4"/>
      <c r="B53" s="4"/>
      <c r="C53" s="4"/>
      <c r="D53" s="4"/>
      <c r="E53" s="4"/>
      <c r="F53" s="4"/>
      <c r="G53" s="4"/>
      <c r="H53" s="4"/>
      <c r="I53" s="11"/>
      <c r="J53" s="4"/>
      <c r="K53" s="11"/>
      <c r="L53" s="5"/>
      <c r="M53" s="11"/>
      <c r="N53" s="7">
        <f>IF($A53="","",IF(M53="Y","Y","N"))</f>
      </c>
      <c r="O53" s="11"/>
      <c r="P53" s="4"/>
    </row>
    <row r="54">
      <c r="A54" s="4"/>
      <c r="B54" s="4"/>
      <c r="C54" s="4"/>
      <c r="D54" s="4"/>
      <c r="E54" s="4"/>
      <c r="F54" s="4"/>
      <c r="G54" s="4"/>
      <c r="H54" s="4"/>
      <c r="I54" s="11"/>
      <c r="J54" s="4"/>
      <c r="K54" s="11"/>
      <c r="L54" s="5"/>
      <c r="M54" s="11"/>
      <c r="N54" s="7">
        <f>IF($A54="","",IF(M54="Y","Y","N"))</f>
      </c>
      <c r="O54" s="11"/>
      <c r="P54" s="4"/>
    </row>
    <row r="55">
      <c r="A55" s="4"/>
      <c r="B55" s="4"/>
      <c r="C55" s="4"/>
      <c r="D55" s="4"/>
      <c r="E55" s="4"/>
      <c r="F55" s="4"/>
      <c r="G55" s="4"/>
      <c r="H55" s="4"/>
      <c r="I55" s="11"/>
      <c r="J55" s="4"/>
      <c r="K55" s="11"/>
      <c r="L55" s="5"/>
      <c r="M55" s="11"/>
      <c r="N55" s="7">
        <f>IF($A55="","",IF(M55="Y","Y","N"))</f>
      </c>
      <c r="O55" s="11"/>
      <c r="P55" s="4"/>
    </row>
    <row r="56">
      <c r="A56" s="4"/>
      <c r="B56" s="4"/>
      <c r="C56" s="4"/>
      <c r="D56" s="4"/>
      <c r="E56" s="4"/>
      <c r="F56" s="4"/>
      <c r="G56" s="4"/>
      <c r="H56" s="4"/>
      <c r="I56" s="11"/>
      <c r="J56" s="4"/>
      <c r="K56" s="11"/>
      <c r="L56" s="5"/>
      <c r="M56" s="11"/>
      <c r="N56" s="7">
        <f>IF($A56="","",IF(M56="Y","Y","N"))</f>
      </c>
      <c r="O56" s="11"/>
      <c r="P56" s="4"/>
    </row>
    <row r="57">
      <c r="A57" s="4"/>
      <c r="B57" s="4"/>
      <c r="C57" s="4"/>
      <c r="D57" s="4"/>
      <c r="E57" s="4"/>
      <c r="F57" s="4"/>
      <c r="G57" s="4"/>
      <c r="H57" s="4"/>
      <c r="I57" s="11"/>
      <c r="J57" s="4"/>
      <c r="K57" s="11"/>
      <c r="L57" s="5"/>
      <c r="M57" s="11"/>
      <c r="N57" s="7">
        <f>IF($A57="","",IF(M57="Y","Y","N"))</f>
      </c>
      <c r="O57" s="11"/>
      <c r="P57" s="4"/>
    </row>
    <row r="58">
      <c r="A58" s="4"/>
      <c r="B58" s="4"/>
      <c r="C58" s="4"/>
      <c r="D58" s="4"/>
      <c r="E58" s="4"/>
      <c r="F58" s="4"/>
      <c r="G58" s="4"/>
      <c r="H58" s="4"/>
      <c r="I58" s="11"/>
      <c r="J58" s="4"/>
      <c r="K58" s="11"/>
      <c r="L58" s="5"/>
      <c r="M58" s="11"/>
      <c r="N58" s="7">
        <f>IF($A58="","",IF(M58="Y","Y","N"))</f>
      </c>
      <c r="O58" s="11"/>
      <c r="P58" s="4"/>
    </row>
    <row r="59">
      <c r="A59" s="4"/>
      <c r="B59" s="4"/>
      <c r="C59" s="4"/>
      <c r="D59" s="4"/>
      <c r="E59" s="4"/>
      <c r="F59" s="4"/>
      <c r="G59" s="4"/>
      <c r="H59" s="4"/>
      <c r="I59" s="11"/>
      <c r="J59" s="4"/>
      <c r="K59" s="11"/>
      <c r="L59" s="5"/>
      <c r="M59" s="11"/>
      <c r="N59" s="7">
        <f>IF($A59="","",IF(M59="Y","Y","N"))</f>
      </c>
      <c r="O59" s="11"/>
      <c r="P59" s="4"/>
    </row>
    <row r="60">
      <c r="A60" s="4"/>
      <c r="B60" s="4"/>
      <c r="C60" s="4"/>
      <c r="D60" s="4"/>
      <c r="E60" s="4"/>
      <c r="F60" s="4"/>
      <c r="G60" s="4"/>
      <c r="H60" s="4"/>
      <c r="I60" s="11"/>
      <c r="J60" s="4"/>
      <c r="K60" s="11"/>
      <c r="L60" s="5"/>
      <c r="M60" s="11"/>
      <c r="N60" s="7">
        <f>IF($A60="","",IF(M60="Y","Y","N"))</f>
      </c>
      <c r="O60" s="11"/>
      <c r="P60" s="4"/>
    </row>
    <row r="63">
      <c r="A63" s="15" t="inlineStr">
        <is>
          <t xml:space="preserve">Block C: pooled sector evidence confirmations (8.6). Verified pilot results from another utility’s comparable stratum may replace up to half of a stratum’s sample if the Adopting Body has confirmed the comparability and the evidence is less than two years old; the stratum’s own result must still meet the threshold.</t>
        </is>
      </c>
    </row>
    <row r="65">
      <c r="A65" s="3" t="inlineStr">
        <is>
          <t xml:space="preserve">Confirmation ID</t>
        </is>
      </c>
      <c r="B65" s="3" t="inlineStr">
        <is>
          <t xml:space="preserve">Requesting utility and stratum</t>
        </is>
      </c>
      <c r="C65" s="3" t="inlineStr">
        <is>
          <t xml:space="preserve">Source utility and stratum</t>
        </is>
      </c>
      <c r="D65" s="3" t="inlineStr">
        <is>
          <t xml:space="preserve">Meter model</t>
        </is>
      </c>
      <c r="E65" s="3" t="inlineStr">
        <is>
          <t xml:space="preserve">Firmware</t>
        </is>
      </c>
      <c r="F65" s="3" t="inlineStr">
        <is>
          <t xml:space="preserve">Communication technology</t>
        </is>
      </c>
      <c r="G65" s="3" t="inlineStr">
        <is>
          <t xml:space="preserve">Date of the source evidence</t>
        </is>
      </c>
      <c r="H65" s="3" t="inlineStr">
        <is>
          <t xml:space="preserve">Evidence age (years)</t>
        </is>
      </c>
      <c r="I65" s="3" t="inlineStr">
        <is>
          <t xml:space="preserve">Evidence within the maximum age on Start Here?</t>
        </is>
      </c>
      <c r="J65" s="3" t="inlineStr">
        <is>
          <t xml:space="preserve">Share of the stratum’s sample to be replaced (%)</t>
        </is>
      </c>
      <c r="K65" s="3" t="inlineStr">
        <is>
          <t xml:space="preserve">Within the 50% cap?</t>
        </is>
      </c>
      <c r="L65" s="3" t="inlineStr">
        <is>
          <t xml:space="preserve">Comparability confirmed by the Adopting Body?</t>
        </is>
      </c>
      <c r="M65" s="3" t="inlineStr">
        <is>
          <t xml:space="preserve">Date confirmed</t>
        </is>
      </c>
      <c r="N65" s="3" t="inlineStr">
        <is>
          <t xml:space="preserve">Stratum’s own result still meets the threshold?</t>
        </is>
      </c>
      <c r="O65" s="3" t="inlineStr">
        <is>
          <t xml:space="preserve">Notes</t>
        </is>
      </c>
    </row>
    <row r="66">
      <c r="A66" s="4" t="inlineStr">
        <is>
          <t xml:space="preserve">EXAMPLE PE-001</t>
        </is>
      </c>
      <c r="B66" s="4" t="inlineStr">
        <is>
          <t xml:space="preserve">EXAMPLE Utility C, upland stratum</t>
        </is>
      </c>
      <c r="C66" s="4" t="inlineStr">
        <is>
          <t xml:space="preserve">EXAMPLE Utility A, upland stratum</t>
        </is>
      </c>
      <c r="D66" s="4" t="inlineStr">
        <is>
          <t xml:space="preserve">EXAMPLE model</t>
        </is>
      </c>
      <c r="E66" s="4" t="inlineStr">
        <is>
          <t xml:space="preserve">1.0.0</t>
        </is>
      </c>
      <c r="F66" s="4" t="inlineStr">
        <is>
          <t xml:space="preserve">RF mesh</t>
        </is>
      </c>
      <c r="G66" s="5">
        <v>45992.0</v>
      </c>
      <c r="H66" s="18">
        <f>IF(G66="","",ROUND((TODAY()-G66)/365.25,1))</f>
      </c>
      <c r="I66" s="7">
        <f>IF(G66="","",IF(EDATE(G66,'Start Here'!$B$40*12)&gt;TODAY(),"Y","N"))</f>
      </c>
      <c r="J66" s="16">
        <v>0.4</v>
      </c>
      <c r="K66" s="7">
        <f>IF(J66="","",IF(J66&gt;0.5,"N","Y"))</f>
      </c>
      <c r="L66" s="11" t="inlineStr">
        <is>
          <t xml:space="preserve">Y</t>
        </is>
      </c>
      <c r="M66" s="5">
        <v>46063.0</v>
      </c>
      <c r="N66" s="11" t="inlineStr">
        <is>
          <t xml:space="preserve">Not yet measured</t>
        </is>
      </c>
      <c r="O66" s="4" t="inlineStr">
        <is>
          <t xml:space="preserve">Example row: delete or overwrite.</t>
        </is>
      </c>
    </row>
    <row r="67">
      <c r="A67" s="4"/>
      <c r="B67" s="4"/>
      <c r="C67" s="4"/>
      <c r="D67" s="4"/>
      <c r="E67" s="4"/>
      <c r="F67" s="4"/>
      <c r="G67" s="5"/>
      <c r="H67" s="18">
        <f>IF(G67="","",ROUND((TODAY()-G67)/365.25,1))</f>
      </c>
      <c r="I67" s="7">
        <f>IF(G67="","",IF(EDATE(G67,'Start Here'!$B$40*12)&gt;TODAY(),"Y","N"))</f>
      </c>
      <c r="J67" s="16"/>
      <c r="K67" s="7">
        <f>IF(J67="","",IF(J67&gt;0.5,"N","Y"))</f>
      </c>
      <c r="L67" s="11"/>
      <c r="M67" s="5"/>
      <c r="N67" s="11"/>
      <c r="O67" s="4"/>
    </row>
    <row r="68">
      <c r="A68" s="4"/>
      <c r="B68" s="4"/>
      <c r="C68" s="4"/>
      <c r="D68" s="4"/>
      <c r="E68" s="4"/>
      <c r="F68" s="4"/>
      <c r="G68" s="5"/>
      <c r="H68" s="18">
        <f>IF(G68="","",ROUND((TODAY()-G68)/365.25,1))</f>
      </c>
      <c r="I68" s="7">
        <f>IF(G68="","",IF(EDATE(G68,'Start Here'!$B$40*12)&gt;TODAY(),"Y","N"))</f>
      </c>
      <c r="J68" s="16"/>
      <c r="K68" s="7">
        <f>IF(J68="","",IF(J68&gt;0.5,"N","Y"))</f>
      </c>
      <c r="L68" s="11"/>
      <c r="M68" s="5"/>
      <c r="N68" s="11"/>
      <c r="O68" s="4"/>
    </row>
    <row r="69">
      <c r="A69" s="4"/>
      <c r="B69" s="4"/>
      <c r="C69" s="4"/>
      <c r="D69" s="4"/>
      <c r="E69" s="4"/>
      <c r="F69" s="4"/>
      <c r="G69" s="5"/>
      <c r="H69" s="18">
        <f>IF(G69="","",ROUND((TODAY()-G69)/365.25,1))</f>
      </c>
      <c r="I69" s="7">
        <f>IF(G69="","",IF(EDATE(G69,'Start Here'!$B$40*12)&gt;TODAY(),"Y","N"))</f>
      </c>
      <c r="J69" s="16"/>
      <c r="K69" s="7">
        <f>IF(J69="","",IF(J69&gt;0.5,"N","Y"))</f>
      </c>
      <c r="L69" s="11"/>
      <c r="M69" s="5"/>
      <c r="N69" s="11"/>
      <c r="O69" s="4"/>
    </row>
    <row r="70">
      <c r="A70" s="4"/>
      <c r="B70" s="4"/>
      <c r="C70" s="4"/>
      <c r="D70" s="4"/>
      <c r="E70" s="4"/>
      <c r="F70" s="4"/>
      <c r="G70" s="5"/>
      <c r="H70" s="18">
        <f>IF(G70="","",ROUND((TODAY()-G70)/365.25,1))</f>
      </c>
      <c r="I70" s="7">
        <f>IF(G70="","",IF(EDATE(G70,'Start Here'!$B$40*12)&gt;TODAY(),"Y","N"))</f>
      </c>
      <c r="J70" s="16"/>
      <c r="K70" s="7">
        <f>IF(J70="","",IF(J70&gt;0.5,"N","Y"))</f>
      </c>
      <c r="L70" s="11"/>
      <c r="M70" s="5"/>
      <c r="N70" s="11"/>
      <c r="O70" s="4"/>
    </row>
    <row r="71">
      <c r="A71" s="4"/>
      <c r="B71" s="4"/>
      <c r="C71" s="4"/>
      <c r="D71" s="4"/>
      <c r="E71" s="4"/>
      <c r="F71" s="4"/>
      <c r="G71" s="5"/>
      <c r="H71" s="18">
        <f>IF(G71="","",ROUND((TODAY()-G71)/365.25,1))</f>
      </c>
      <c r="I71" s="7">
        <f>IF(G71="","",IF(EDATE(G71,'Start Here'!$B$40*12)&gt;TODAY(),"Y","N"))</f>
      </c>
      <c r="J71" s="16"/>
      <c r="K71" s="7">
        <f>IF(J71="","",IF(J71&gt;0.5,"N","Y"))</f>
      </c>
      <c r="L71" s="11"/>
      <c r="M71" s="5"/>
      <c r="N71" s="11"/>
      <c r="O71" s="4"/>
    </row>
    <row r="72">
      <c r="A72" s="4"/>
      <c r="B72" s="4"/>
      <c r="C72" s="4"/>
      <c r="D72" s="4"/>
      <c r="E72" s="4"/>
      <c r="F72" s="4"/>
      <c r="G72" s="5"/>
      <c r="H72" s="18">
        <f>IF(G72="","",ROUND((TODAY()-G72)/365.25,1))</f>
      </c>
      <c r="I72" s="7">
        <f>IF(G72="","",IF(EDATE(G72,'Start Here'!$B$40*12)&gt;TODAY(),"Y","N"))</f>
      </c>
      <c r="J72" s="16"/>
      <c r="K72" s="7">
        <f>IF(J72="","",IF(J72&gt;0.5,"N","Y"))</f>
      </c>
      <c r="L72" s="11"/>
      <c r="M72" s="5"/>
      <c r="N72" s="11"/>
      <c r="O72" s="4"/>
    </row>
    <row r="73">
      <c r="A73" s="4"/>
      <c r="B73" s="4"/>
      <c r="C73" s="4"/>
      <c r="D73" s="4"/>
      <c r="E73" s="4"/>
      <c r="F73" s="4"/>
      <c r="G73" s="5"/>
      <c r="H73" s="18">
        <f>IF(G73="","",ROUND((TODAY()-G73)/365.25,1))</f>
      </c>
      <c r="I73" s="7">
        <f>IF(G73="","",IF(EDATE(G73,'Start Here'!$B$40*12)&gt;TODAY(),"Y","N"))</f>
      </c>
      <c r="J73" s="16"/>
      <c r="K73" s="7">
        <f>IF(J73="","",IF(J73&gt;0.5,"N","Y"))</f>
      </c>
      <c r="L73" s="11"/>
      <c r="M73" s="5"/>
      <c r="N73" s="11"/>
      <c r="O73" s="4"/>
    </row>
    <row r="74">
      <c r="A74" s="4"/>
      <c r="B74" s="4"/>
      <c r="C74" s="4"/>
      <c r="D74" s="4"/>
      <c r="E74" s="4"/>
      <c r="F74" s="4"/>
      <c r="G74" s="5"/>
      <c r="H74" s="18">
        <f>IF(G74="","",ROUND((TODAY()-G74)/365.25,1))</f>
      </c>
      <c r="I74" s="7">
        <f>IF(G74="","",IF(EDATE(G74,'Start Here'!$B$40*12)&gt;TODAY(),"Y","N"))</f>
      </c>
      <c r="J74" s="16"/>
      <c r="K74" s="7">
        <f>IF(J74="","",IF(J74&gt;0.5,"N","Y"))</f>
      </c>
      <c r="L74" s="11"/>
      <c r="M74" s="5"/>
      <c r="N74" s="11"/>
      <c r="O74" s="4"/>
    </row>
    <row r="75">
      <c r="A75" s="4"/>
      <c r="B75" s="4"/>
      <c r="C75" s="4"/>
      <c r="D75" s="4"/>
      <c r="E75" s="4"/>
      <c r="F75" s="4"/>
      <c r="G75" s="5"/>
      <c r="H75" s="18">
        <f>IF(G75="","",ROUND((TODAY()-G75)/365.25,1))</f>
      </c>
      <c r="I75" s="7">
        <f>IF(G75="","",IF(EDATE(G75,'Start Here'!$B$40*12)&gt;TODAY(),"Y","N"))</f>
      </c>
      <c r="J75" s="16"/>
      <c r="K75" s="7">
        <f>IF(J75="","",IF(J75&gt;0.5,"N","Y"))</f>
      </c>
      <c r="L75" s="11"/>
      <c r="M75" s="5"/>
      <c r="N75" s="11"/>
      <c r="O75" s="4"/>
    </row>
    <row r="76">
      <c r="A76" s="4"/>
      <c r="B76" s="4"/>
      <c r="C76" s="4"/>
      <c r="D76" s="4"/>
      <c r="E76" s="4"/>
      <c r="F76" s="4"/>
      <c r="G76" s="5"/>
      <c r="H76" s="18">
        <f>IF(G76="","",ROUND((TODAY()-G76)/365.25,1))</f>
      </c>
      <c r="I76" s="7">
        <f>IF(G76="","",IF(EDATE(G76,'Start Here'!$B$40*12)&gt;TODAY(),"Y","N"))</f>
      </c>
      <c r="J76" s="16"/>
      <c r="K76" s="7">
        <f>IF(J76="","",IF(J76&gt;0.5,"N","Y"))</f>
      </c>
      <c r="L76" s="11"/>
      <c r="M76" s="5"/>
      <c r="N76" s="11"/>
      <c r="O76" s="4"/>
    </row>
    <row r="77">
      <c r="A77" s="4"/>
      <c r="B77" s="4"/>
      <c r="C77" s="4"/>
      <c r="D77" s="4"/>
      <c r="E77" s="4"/>
      <c r="F77" s="4"/>
      <c r="G77" s="5"/>
      <c r="H77" s="18">
        <f>IF(G77="","",ROUND((TODAY()-G77)/365.25,1))</f>
      </c>
      <c r="I77" s="7">
        <f>IF(G77="","",IF(EDATE(G77,'Start Here'!$B$40*12)&gt;TODAY(),"Y","N"))</f>
      </c>
      <c r="J77" s="16"/>
      <c r="K77" s="7">
        <f>IF(J77="","",IF(J77&gt;0.5,"N","Y"))</f>
      </c>
      <c r="L77" s="11"/>
      <c r="M77" s="5"/>
      <c r="N77" s="11"/>
      <c r="O77" s="4"/>
    </row>
    <row r="78">
      <c r="A78" s="4"/>
      <c r="B78" s="4"/>
      <c r="C78" s="4"/>
      <c r="D78" s="4"/>
      <c r="E78" s="4"/>
      <c r="F78" s="4"/>
      <c r="G78" s="5"/>
      <c r="H78" s="18">
        <f>IF(G78="","",ROUND((TODAY()-G78)/365.25,1))</f>
      </c>
      <c r="I78" s="7">
        <f>IF(G78="","",IF(EDATE(G78,'Start Here'!$B$40*12)&gt;TODAY(),"Y","N"))</f>
      </c>
      <c r="J78" s="16"/>
      <c r="K78" s="7">
        <f>IF(J78="","",IF(J78&gt;0.5,"N","Y"))</f>
      </c>
      <c r="L78" s="11"/>
      <c r="M78" s="5"/>
      <c r="N78" s="11"/>
      <c r="O78" s="4"/>
    </row>
    <row r="79">
      <c r="A79" s="4"/>
      <c r="B79" s="4"/>
      <c r="C79" s="4"/>
      <c r="D79" s="4"/>
      <c r="E79" s="4"/>
      <c r="F79" s="4"/>
      <c r="G79" s="5"/>
      <c r="H79" s="18">
        <f>IF(G79="","",ROUND((TODAY()-G79)/365.25,1))</f>
      </c>
      <c r="I79" s="7">
        <f>IF(G79="","",IF(EDATE(G79,'Start Here'!$B$40*12)&gt;TODAY(),"Y","N"))</f>
      </c>
      <c r="J79" s="16"/>
      <c r="K79" s="7">
        <f>IF(J79="","",IF(J79&gt;0.5,"N","Y"))</f>
      </c>
      <c r="L79" s="11"/>
      <c r="M79" s="5"/>
      <c r="N79" s="11"/>
      <c r="O79" s="4"/>
    </row>
    <row r="80">
      <c r="A80" s="4"/>
      <c r="B80" s="4"/>
      <c r="C80" s="4"/>
      <c r="D80" s="4"/>
      <c r="E80" s="4"/>
      <c r="F80" s="4"/>
      <c r="G80" s="5"/>
      <c r="H80" s="18">
        <f>IF(G80="","",ROUND((TODAY()-G80)/365.25,1))</f>
      </c>
      <c r="I80" s="7">
        <f>IF(G80="","",IF(EDATE(G80,'Start Here'!$B$40*12)&gt;TODAY(),"Y","N"))</f>
      </c>
      <c r="J80" s="16"/>
      <c r="K80" s="7">
        <f>IF(J80="","",IF(J80&gt;0.5,"N","Y"))</f>
      </c>
      <c r="L80" s="11"/>
      <c r="M80" s="5"/>
      <c r="N80" s="11"/>
      <c r="O80" s="4"/>
    </row>
    <row r="81">
      <c r="A81" s="4"/>
      <c r="B81" s="4"/>
      <c r="C81" s="4"/>
      <c r="D81" s="4"/>
      <c r="E81" s="4"/>
      <c r="F81" s="4"/>
      <c r="G81" s="5"/>
      <c r="H81" s="18">
        <f>IF(G81="","",ROUND((TODAY()-G81)/365.25,1))</f>
      </c>
      <c r="I81" s="7">
        <f>IF(G81="","",IF(EDATE(G81,'Start Here'!$B$40*12)&gt;TODAY(),"Y","N"))</f>
      </c>
      <c r="J81" s="16"/>
      <c r="K81" s="7">
        <f>IF(J81="","",IF(J81&gt;0.5,"N","Y"))</f>
      </c>
      <c r="L81" s="11"/>
      <c r="M81" s="5"/>
      <c r="N81" s="11"/>
      <c r="O81" s="4"/>
    </row>
    <row r="82">
      <c r="A82" s="4"/>
      <c r="B82" s="4"/>
      <c r="C82" s="4"/>
      <c r="D82" s="4"/>
      <c r="E82" s="4"/>
      <c r="F82" s="4"/>
      <c r="G82" s="5"/>
      <c r="H82" s="18">
        <f>IF(G82="","",ROUND((TODAY()-G82)/365.25,1))</f>
      </c>
      <c r="I82" s="7">
        <f>IF(G82="","",IF(EDATE(G82,'Start Here'!$B$40*12)&gt;TODAY(),"Y","N"))</f>
      </c>
      <c r="J82" s="16"/>
      <c r="K82" s="7">
        <f>IF(J82="","",IF(J82&gt;0.5,"N","Y"))</f>
      </c>
      <c r="L82" s="11"/>
      <c r="M82" s="5"/>
      <c r="N82" s="11"/>
      <c r="O82" s="4"/>
    </row>
    <row r="83">
      <c r="A83" s="4"/>
      <c r="B83" s="4"/>
      <c r="C83" s="4"/>
      <c r="D83" s="4"/>
      <c r="E83" s="4"/>
      <c r="F83" s="4"/>
      <c r="G83" s="5"/>
      <c r="H83" s="18">
        <f>IF(G83="","",ROUND((TODAY()-G83)/365.25,1))</f>
      </c>
      <c r="I83" s="7">
        <f>IF(G83="","",IF(EDATE(G83,'Start Here'!$B$40*12)&gt;TODAY(),"Y","N"))</f>
      </c>
      <c r="J83" s="16"/>
      <c r="K83" s="7">
        <f>IF(J83="","",IF(J83&gt;0.5,"N","Y"))</f>
      </c>
      <c r="L83" s="11"/>
      <c r="M83" s="5"/>
      <c r="N83" s="11"/>
      <c r="O83" s="4"/>
    </row>
    <row r="84">
      <c r="A84" s="4"/>
      <c r="B84" s="4"/>
      <c r="C84" s="4"/>
      <c r="D84" s="4"/>
      <c r="E84" s="4"/>
      <c r="F84" s="4"/>
      <c r="G84" s="5"/>
      <c r="H84" s="18">
        <f>IF(G84="","",ROUND((TODAY()-G84)/365.25,1))</f>
      </c>
      <c r="I84" s="7">
        <f>IF(G84="","",IF(EDATE(G84,'Start Here'!$B$40*12)&gt;TODAY(),"Y","N"))</f>
      </c>
      <c r="J84" s="16"/>
      <c r="K84" s="7">
        <f>IF(J84="","",IF(J84&gt;0.5,"N","Y"))</f>
      </c>
      <c r="L84" s="11"/>
      <c r="M84" s="5"/>
      <c r="N84" s="11"/>
      <c r="O84" s="4"/>
    </row>
    <row r="85">
      <c r="A85" s="4"/>
      <c r="B85" s="4"/>
      <c r="C85" s="4"/>
      <c r="D85" s="4"/>
      <c r="E85" s="4"/>
      <c r="F85" s="4"/>
      <c r="G85" s="5"/>
      <c r="H85" s="18">
        <f>IF(G85="","",ROUND((TODAY()-G85)/365.25,1))</f>
      </c>
      <c r="I85" s="7">
        <f>IF(G85="","",IF(EDATE(G85,'Start Here'!$B$40*12)&gt;TODAY(),"Y","N"))</f>
      </c>
      <c r="J85" s="16"/>
      <c r="K85" s="7">
        <f>IF(J85="","",IF(J85&gt;0.5,"N","Y"))</f>
      </c>
      <c r="L85" s="11"/>
      <c r="M85" s="5"/>
      <c r="N85" s="11"/>
      <c r="O85" s="4"/>
    </row>
  </sheetData>
  <dataValidations count="12">
    <dataValidation type="list" allowBlank="1" showDropDown="0" showErrorMessage="1" errorStyle="warning" errorTitle="Check the value" error="This cell expects one of the listed values. Choose from the list or record the reason for a different entry." sqref="D6:D35">
      <formula1>Lists!$AJ$2:$AJ$7</formula1>
    </dataValidation>
    <dataValidation type="list" allowBlank="1" showDropDown="0" showErrorMessage="1" errorStyle="warning" errorTitle="Check the value" error="This cell expects one of the listed values. Choose from the list or record the reason for a different entry." sqref="E6:E35">
      <formula1>Lists!$AK$2:$AK$5</formula1>
    </dataValidation>
    <dataValidation type="list" allowBlank="1" showDropDown="0" showErrorMessage="1" errorStyle="warning" errorTitle="Check the value" error="This cell expects one of the listed values. Choose from the list or record the reason for a different entry." sqref="F6:F35">
      <formula1>Lists!$D$2:$D$8</formula1>
    </dataValidation>
    <dataValidation type="list" allowBlank="1" showDropDown="0" showErrorMessage="1" errorStyle="warning" errorTitle="Check the value" error="This cell expects one of the listed values. Choose from the list or record the reason for a different entry." sqref="H6:H35">
      <formula1>Lists!$N$2:$N$3</formula1>
    </dataValidation>
    <dataValidation type="list" allowBlank="1" showDropDown="0" showErrorMessage="1" errorStyle="warning" errorTitle="Check the value" error="This cell expects one of the listed values. Choose from the list or record the reason for a different entry." sqref="L6:L35">
      <formula1>Lists!$AL$2:$AL$5</formula1>
    </dataValidation>
    <dataValidation type="list" allowBlank="1" showDropDown="0" showErrorMessage="1" errorStyle="warning" errorTitle="Check the value" error="This cell expects one of the listed values. Choose from the list or record the reason for a different entry." sqref="O6:O35">
      <formula1>Lists!$AM$2:$AM$6</formula1>
    </dataValidation>
    <dataValidation type="list" allowBlank="1" showDropDown="0" showErrorMessage="1" errorStyle="warning" errorTitle="Check the value" error="This cell expects one of the listed values. Choose from the list or record the reason for a different entry." sqref="I41:I60">
      <formula1>Lists!$N$2:$N$3</formula1>
    </dataValidation>
    <dataValidation type="list" allowBlank="1" showDropDown="0" showErrorMessage="1" errorStyle="warning" errorTitle="Check the value" error="This cell expects one of the listed values. Choose from the list or record the reason for a different entry." sqref="K41:K60">
      <formula1>Lists!$O$2:$O$4</formula1>
    </dataValidation>
    <dataValidation type="list" allowBlank="1" showDropDown="0" showErrorMessage="1" errorStyle="warning" errorTitle="Check the value" error="This cell expects one of the listed values. Choose from the list or record the reason for a different entry." sqref="M41:M60">
      <formula1>Lists!$N$2:$N$3</formula1>
    </dataValidation>
    <dataValidation type="list" allowBlank="1" showDropDown="0" showErrorMessage="1" errorStyle="warning" errorTitle="Check the value" error="This cell expects one of the listed values. Choose from the list or record the reason for a different entry." sqref="O41:O60">
      <formula1>Lists!$AN$2:$AN$5</formula1>
    </dataValidation>
    <dataValidation type="list" allowBlank="1" showDropDown="0" showErrorMessage="1" errorStyle="warning" errorTitle="Check the value" error="This cell expects one of the listed values. Choose from the list or record the reason for a different entry." sqref="L66:L85">
      <formula1>Lists!$N$2:$N$3</formula1>
    </dataValidation>
    <dataValidation type="list" allowBlank="1" showDropDown="0" showErrorMessage="1" errorStyle="warning" errorTitle="Check the value" error="This cell expects one of the listed values. Choose from the list or record the reason for a different entry." sqref="N66:N85">
      <formula1>Lists!$AO$2:$AO$4</formula1>
    </dataValidation>
  </dataValidations>
  <pageMargins left="0.5" right="0.5" top="0.6" bottom="0.6" header="0.3" footer="0.3"/>
  <pageSetup orientation="landscape" fitToWidth="1" fitToHeight="0"/>
</worksheet>
</file>

<file path=xl/worksheets/sheet10.xml><?xml version="1.0" encoding="utf-8"?>
<worksheet xmlns="http://schemas.openxmlformats.org/spreadsheetml/2006/main" xmlns:r="http://schemas.openxmlformats.org/officeDocument/2006/relationships">
  <sheetPr>
    <tabColor rgb="FF1F3864"/>
    <pageSetUpPr fitToPage="1"/>
  </sheetPr>
  <dimension ref="A1:Y35"/>
  <sheetViews>
    <sheetView showGridLines="0" workbookViewId="0">
      <pane xSplit="2" ySplit="5" topLeftCell="C6" activePane="bottomRight" state="frozen"/>
      <selection pane="bottomRight" activeCell="C6" sqref="C6"/>
    </sheetView>
  </sheetViews>
  <sheetFormatPr defaultRowHeight="15"/>
  <cols>
    <col min="1" max="1" width="12" customWidth="1"/>
    <col min="2" max="2" width="28" customWidth="1"/>
    <col min="3" max="3" width="12" customWidth="1"/>
    <col min="4" max="4" width="24" customWidth="1"/>
    <col min="5" max="5" width="40" customWidth="1"/>
    <col min="6" max="6" width="36" customWidth="1"/>
    <col min="7" max="7" width="20" customWidth="1"/>
    <col min="8" max="8" width="14" customWidth="1"/>
    <col min="9" max="9" width="30" customWidth="1"/>
    <col min="10" max="10" width="30" customWidth="1"/>
    <col min="11" max="11" width="18" customWidth="1"/>
    <col min="12" max="12" width="14" customWidth="1"/>
    <col min="13" max="13" width="14" customWidth="1"/>
    <col min="14" max="14" width="14" customWidth="1"/>
    <col min="15" max="15" width="12" customWidth="1"/>
    <col min="16" max="16" width="16" customWidth="1"/>
    <col min="17" max="17" width="28" customWidth="1"/>
    <col min="18" max="18" width="26" customWidth="1"/>
    <col min="19" max="19" width="12" customWidth="1"/>
    <col min="20" max="20" width="12" customWidth="1"/>
    <col min="21" max="21" width="14" customWidth="1"/>
    <col min="22" max="22" width="30" customWidth="1"/>
    <col min="23" max="23" width="12" customWidth="1"/>
    <col min="24" max="24" width="10" customWidth="1"/>
    <col min="25" max="25" width="40" customWidth="1"/>
  </cols>
  <sheetData>
    <row r="1">
      <c r="A1" s="1" t="inlineStr">
        <is>
          <t xml:space="preserve">S9 · Change Requests</t>
        </is>
      </c>
    </row>
    <row r="2" ht="30" customHeight="1">
      <c r="A2" s="2" t="inlineStr">
        <is>
          <t xml:space="preserve">Technical committee, maintained by the secretariat · Protocol Sections 30.1, 30.2 and 30.6; template T14. Anyone may submit a change request. Minor revisions are made by the edition owner and noted in the revision history; major revisions (changes to the core in 23.3, gates, Must criteria, or safeguards) are published in draft for consultation for at least the period on Start Here (30 days, Metro Power recommended default). A change request changes a framework, not a program: a program may continue under the version in force at its last gate until its next gate.</t>
        </is>
      </c>
    </row>
    <row r="3">
      <c r="A3" s="13" t="inlineStr">
        <is>
          <t xml:space="preserve">Legend: yellow cells with blue text = enter data · white/grey cells = labels or formulas (do not overwrite) · rows marked EXAMPLE show the expected format; delete or overwrite them.</t>
        </is>
      </c>
    </row>
    <row r="4">
      <c r="A4" s="13" t="inlineStr">
        <is>
          <t xml:space="preserve">Named in AMPERE v5.1: Section 30.2 refers to Sector Toolkit sheet “S9 Change Requests”.</t>
        </is>
      </c>
    </row>
    <row r="5">
      <c r="A5" s="3" t="inlineStr">
        <is>
          <t xml:space="preserve">Change request ID</t>
        </is>
      </c>
      <c r="B5" s="3" t="inlineStr">
        <is>
          <t xml:space="preserve">Submitted by (name, organization, contact)</t>
        </is>
      </c>
      <c r="C5" s="3" t="inlineStr">
        <is>
          <t xml:space="preserve">Date</t>
        </is>
      </c>
      <c r="D5" s="3" t="inlineStr">
        <is>
          <t xml:space="preserve">Protocol or Toolkit reference (section, annex, sheet, template)</t>
        </is>
      </c>
      <c r="E5" s="3" t="inlineStr">
        <is>
          <t xml:space="preserve">Proposed change (exact wording where possible)</t>
        </is>
      </c>
      <c r="F5" s="3" t="inlineStr">
        <is>
          <t xml:space="preserve">Reason and evidence (experience, data, regulation)</t>
        </is>
      </c>
      <c r="G5" s="3" t="inlineStr">
        <is>
          <t xml:space="preserve">Does it affect the core (Section 23.3), gates, Must criteria, or consumer safeguards?</t>
        </is>
      </c>
      <c r="H5" s="3" t="inlineStr">
        <is>
          <t xml:space="preserve">Revision class (30.2)</t>
        </is>
      </c>
      <c r="I5" s="3" t="inlineStr">
        <is>
          <t xml:space="preserve">Core element affected (23.3)</t>
        </is>
      </c>
      <c r="J5" s="3" t="inlineStr">
        <is>
          <t xml:space="preserve">Impact on programs under way</t>
        </is>
      </c>
      <c r="K5" s="3" t="inlineStr">
        <is>
          <t xml:space="preserve">Edition concerned (Adopting Body edition or Metro Power edition)</t>
        </is>
      </c>
      <c r="L5" s="3" t="inlineStr">
        <is>
          <t xml:space="preserve">Referred to the technical committee on</t>
        </is>
      </c>
      <c r="M5" s="3" t="inlineStr">
        <is>
          <t xml:space="preserve">Draft published for consultation on</t>
        </is>
      </c>
      <c r="N5" s="3" t="inlineStr">
        <is>
          <t xml:space="preserve">Consultation closes (publication plus the period on Start Here)</t>
        </is>
      </c>
      <c r="O5" s="3" t="inlineStr">
        <is>
          <t xml:space="preserve">Date issued</t>
        </is>
      </c>
      <c r="P5" s="3" t="inlineStr">
        <is>
          <t xml:space="preserve">Consultation period met?</t>
        </is>
      </c>
      <c r="Q5" s="3" t="inlineStr">
        <is>
          <t xml:space="preserve">Consultees</t>
        </is>
      </c>
      <c r="R5" s="3" t="inlineStr">
        <is>
          <t xml:space="preserve">Decision, version, and date (completed by the edition owner; list is derived, the source gives no vocabulary)</t>
        </is>
      </c>
      <c r="S5" s="3" t="inlineStr">
        <is>
          <t xml:space="preserve">Decision date</t>
        </is>
      </c>
      <c r="T5" s="3" t="inlineStr">
        <is>
          <t xml:space="preserve">Status</t>
        </is>
      </c>
      <c r="U5" s="3" t="inlineStr">
        <is>
          <t xml:space="preserve">Version issued in</t>
        </is>
      </c>
      <c r="V5" s="3" t="inlineStr">
        <is>
          <t xml:space="preserve">Transition statement for programs under way (30.2)</t>
        </is>
      </c>
      <c r="W5" s="3" t="inlineStr">
        <is>
          <t xml:space="preserve">Recorded in revision history?</t>
        </is>
      </c>
      <c r="X5" s="3" t="inlineStr">
        <is>
          <t xml:space="preserve">Days open</t>
        </is>
      </c>
      <c r="Y5" s="3" t="inlineStr">
        <is>
          <t xml:space="preserve">Notes</t>
        </is>
      </c>
    </row>
    <row r="6">
      <c r="A6" s="4" t="inlineStr">
        <is>
          <t xml:space="preserve">EXAMPLE CR-0001</t>
        </is>
      </c>
      <c r="B6" s="4" t="inlineStr">
        <is>
          <t xml:space="preserve">EXAMPLE submitter, EXAMPLE Utility A</t>
        </is>
      </c>
      <c r="C6" s="5">
        <v>46146.0</v>
      </c>
      <c r="D6" s="4" t="inlineStr">
        <is>
          <t xml:space="preserve">Utility Workbook, W1 Gate Log D6:D29</t>
        </is>
      </c>
      <c r="E6" s="4" t="inlineStr">
        <is>
          <t xml:space="preserve">Replace the inline outcome list with a lookup range carrying every Annex B.1 outcome</t>
        </is>
      </c>
      <c r="F6" s="4" t="inlineStr">
        <is>
          <t xml:space="preserve">The inline list is cut off at 255 characters and omits five outcomes</t>
        </is>
      </c>
      <c r="G6" s="11" t="inlineStr">
        <is>
          <t xml:space="preserve">No (minor revision)</t>
        </is>
      </c>
      <c r="H6" s="7">
        <f>IF(G6="","",IF(G6="Yes (major revision)","Major revision","Minor revision"))</f>
      </c>
      <c r="I6" s="11" t="inlineStr">
        <is>
          <t xml:space="preserve">Not a core element</t>
        </is>
      </c>
      <c r="J6" s="4" t="inlineStr">
        <is>
          <t xml:space="preserve">None</t>
        </is>
      </c>
      <c r="K6" s="11" t="inlineStr">
        <is>
          <t xml:space="preserve">Metro Power edition</t>
        </is>
      </c>
      <c r="L6" s="5"/>
      <c r="M6" s="5"/>
      <c r="N6" s="8">
        <f>IF(M6="","",M6+'Start Here'!$B$39)</f>
      </c>
      <c r="O6" s="5"/>
      <c r="P6" s="7">
        <f>IF(H6="","",IF(H6="Minor revision","N/A: minor revision",IF(OR(N6="",O6=""),"",IF(O6&gt;=N6,"Y","N"))))</f>
      </c>
      <c r="Q6" s="4" t="inlineStr">
        <is>
          <t xml:space="preserve"/>
        </is>
      </c>
      <c r="R6" s="11" t="inlineStr">
        <is>
          <t xml:space="preserve">Accepted (minor revision)</t>
        </is>
      </c>
      <c r="S6" s="5">
        <v>46162.0</v>
      </c>
      <c r="T6" s="11" t="inlineStr">
        <is>
          <t xml:space="preserve">Approved</t>
        </is>
      </c>
      <c r="U6" s="4" t="inlineStr">
        <is>
          <t xml:space="preserve">5.2</t>
        </is>
      </c>
      <c r="V6" s="4" t="inlineStr">
        <is>
          <t xml:space="preserve">No transition needed</t>
        </is>
      </c>
      <c r="W6" s="11" t="inlineStr">
        <is>
          <t xml:space="preserve">Y</t>
        </is>
      </c>
      <c r="X6" s="18">
        <f>IF(C6="","",IF(S6="",TODAY(),S6)-C6)</f>
      </c>
      <c r="Y6" s="4" t="inlineStr">
        <is>
          <t xml:space="preserve">Example row: delete or overwrite.</t>
        </is>
      </c>
    </row>
    <row r="7">
      <c r="A7" s="4"/>
      <c r="B7" s="4"/>
      <c r="C7" s="5"/>
      <c r="D7" s="4"/>
      <c r="E7" s="4"/>
      <c r="F7" s="4"/>
      <c r="G7" s="11"/>
      <c r="H7" s="7">
        <f>IF(G7="","",IF(G7="Yes (major revision)","Major revision","Minor revision"))</f>
      </c>
      <c r="I7" s="11"/>
      <c r="J7" s="4"/>
      <c r="K7" s="11"/>
      <c r="L7" s="5"/>
      <c r="M7" s="5"/>
      <c r="N7" s="8">
        <f>IF(M7="","",M7+'Start Here'!$B$39)</f>
      </c>
      <c r="O7" s="5"/>
      <c r="P7" s="7">
        <f>IF(H7="","",IF(H7="Minor revision","N/A: minor revision",IF(OR(N7="",O7=""),"",IF(O7&gt;=N7,"Y","N"))))</f>
      </c>
      <c r="Q7" s="4"/>
      <c r="R7" s="11"/>
      <c r="S7" s="5"/>
      <c r="T7" s="11"/>
      <c r="U7" s="4"/>
      <c r="V7" s="4"/>
      <c r="W7" s="11"/>
      <c r="X7" s="18">
        <f>IF(C7="","",IF(S7="",TODAY(),S7)-C7)</f>
      </c>
      <c r="Y7" s="4"/>
    </row>
    <row r="8">
      <c r="A8" s="4"/>
      <c r="B8" s="4"/>
      <c r="C8" s="5"/>
      <c r="D8" s="4"/>
      <c r="E8" s="4"/>
      <c r="F8" s="4"/>
      <c r="G8" s="11"/>
      <c r="H8" s="7">
        <f>IF(G8="","",IF(G8="Yes (major revision)","Major revision","Minor revision"))</f>
      </c>
      <c r="I8" s="11"/>
      <c r="J8" s="4"/>
      <c r="K8" s="11"/>
      <c r="L8" s="5"/>
      <c r="M8" s="5"/>
      <c r="N8" s="8">
        <f>IF(M8="","",M8+'Start Here'!$B$39)</f>
      </c>
      <c r="O8" s="5"/>
      <c r="P8" s="7">
        <f>IF(H8="","",IF(H8="Minor revision","N/A: minor revision",IF(OR(N8="",O8=""),"",IF(O8&gt;=N8,"Y","N"))))</f>
      </c>
      <c r="Q8" s="4"/>
      <c r="R8" s="11"/>
      <c r="S8" s="5"/>
      <c r="T8" s="11"/>
      <c r="U8" s="4"/>
      <c r="V8" s="4"/>
      <c r="W8" s="11"/>
      <c r="X8" s="18">
        <f>IF(C8="","",IF(S8="",TODAY(),S8)-C8)</f>
      </c>
      <c r="Y8" s="4"/>
    </row>
    <row r="9">
      <c r="A9" s="4"/>
      <c r="B9" s="4"/>
      <c r="C9" s="5"/>
      <c r="D9" s="4"/>
      <c r="E9" s="4"/>
      <c r="F9" s="4"/>
      <c r="G9" s="11"/>
      <c r="H9" s="7">
        <f>IF(G9="","",IF(G9="Yes (major revision)","Major revision","Minor revision"))</f>
      </c>
      <c r="I9" s="11"/>
      <c r="J9" s="4"/>
      <c r="K9" s="11"/>
      <c r="L9" s="5"/>
      <c r="M9" s="5"/>
      <c r="N9" s="8">
        <f>IF(M9="","",M9+'Start Here'!$B$39)</f>
      </c>
      <c r="O9" s="5"/>
      <c r="P9" s="7">
        <f>IF(H9="","",IF(H9="Minor revision","N/A: minor revision",IF(OR(N9="",O9=""),"",IF(O9&gt;=N9,"Y","N"))))</f>
      </c>
      <c r="Q9" s="4"/>
      <c r="R9" s="11"/>
      <c r="S9" s="5"/>
      <c r="T9" s="11"/>
      <c r="U9" s="4"/>
      <c r="V9" s="4"/>
      <c r="W9" s="11"/>
      <c r="X9" s="18">
        <f>IF(C9="","",IF(S9="",TODAY(),S9)-C9)</f>
      </c>
      <c r="Y9" s="4"/>
    </row>
    <row r="10">
      <c r="A10" s="4"/>
      <c r="B10" s="4"/>
      <c r="C10" s="5"/>
      <c r="D10" s="4"/>
      <c r="E10" s="4"/>
      <c r="F10" s="4"/>
      <c r="G10" s="11"/>
      <c r="H10" s="7">
        <f>IF(G10="","",IF(G10="Yes (major revision)","Major revision","Minor revision"))</f>
      </c>
      <c r="I10" s="11"/>
      <c r="J10" s="4"/>
      <c r="K10" s="11"/>
      <c r="L10" s="5"/>
      <c r="M10" s="5"/>
      <c r="N10" s="8">
        <f>IF(M10="","",M10+'Start Here'!$B$39)</f>
      </c>
      <c r="O10" s="5"/>
      <c r="P10" s="7">
        <f>IF(H10="","",IF(H10="Minor revision","N/A: minor revision",IF(OR(N10="",O10=""),"",IF(O10&gt;=N10,"Y","N"))))</f>
      </c>
      <c r="Q10" s="4"/>
      <c r="R10" s="11"/>
      <c r="S10" s="5"/>
      <c r="T10" s="11"/>
      <c r="U10" s="4"/>
      <c r="V10" s="4"/>
      <c r="W10" s="11"/>
      <c r="X10" s="18">
        <f>IF(C10="","",IF(S10="",TODAY(),S10)-C10)</f>
      </c>
      <c r="Y10" s="4"/>
    </row>
    <row r="11">
      <c r="A11" s="4"/>
      <c r="B11" s="4"/>
      <c r="C11" s="5"/>
      <c r="D11" s="4"/>
      <c r="E11" s="4"/>
      <c r="F11" s="4"/>
      <c r="G11" s="11"/>
      <c r="H11" s="7">
        <f>IF(G11="","",IF(G11="Yes (major revision)","Major revision","Minor revision"))</f>
      </c>
      <c r="I11" s="11"/>
      <c r="J11" s="4"/>
      <c r="K11" s="11"/>
      <c r="L11" s="5"/>
      <c r="M11" s="5"/>
      <c r="N11" s="8">
        <f>IF(M11="","",M11+'Start Here'!$B$39)</f>
      </c>
      <c r="O11" s="5"/>
      <c r="P11" s="7">
        <f>IF(H11="","",IF(H11="Minor revision","N/A: minor revision",IF(OR(N11="",O11=""),"",IF(O11&gt;=N11,"Y","N"))))</f>
      </c>
      <c r="Q11" s="4"/>
      <c r="R11" s="11"/>
      <c r="S11" s="5"/>
      <c r="T11" s="11"/>
      <c r="U11" s="4"/>
      <c r="V11" s="4"/>
      <c r="W11" s="11"/>
      <c r="X11" s="18">
        <f>IF(C11="","",IF(S11="",TODAY(),S11)-C11)</f>
      </c>
      <c r="Y11" s="4"/>
    </row>
    <row r="12">
      <c r="A12" s="4"/>
      <c r="B12" s="4"/>
      <c r="C12" s="5"/>
      <c r="D12" s="4"/>
      <c r="E12" s="4"/>
      <c r="F12" s="4"/>
      <c r="G12" s="11"/>
      <c r="H12" s="7">
        <f>IF(G12="","",IF(G12="Yes (major revision)","Major revision","Minor revision"))</f>
      </c>
      <c r="I12" s="11"/>
      <c r="J12" s="4"/>
      <c r="K12" s="11"/>
      <c r="L12" s="5"/>
      <c r="M12" s="5"/>
      <c r="N12" s="8">
        <f>IF(M12="","",M12+'Start Here'!$B$39)</f>
      </c>
      <c r="O12" s="5"/>
      <c r="P12" s="7">
        <f>IF(H12="","",IF(H12="Minor revision","N/A: minor revision",IF(OR(N12="",O12=""),"",IF(O12&gt;=N12,"Y","N"))))</f>
      </c>
      <c r="Q12" s="4"/>
      <c r="R12" s="11"/>
      <c r="S12" s="5"/>
      <c r="T12" s="11"/>
      <c r="U12" s="4"/>
      <c r="V12" s="4"/>
      <c r="W12" s="11"/>
      <c r="X12" s="18">
        <f>IF(C12="","",IF(S12="",TODAY(),S12)-C12)</f>
      </c>
      <c r="Y12" s="4"/>
    </row>
    <row r="13">
      <c r="A13" s="4"/>
      <c r="B13" s="4"/>
      <c r="C13" s="5"/>
      <c r="D13" s="4"/>
      <c r="E13" s="4"/>
      <c r="F13" s="4"/>
      <c r="G13" s="11"/>
      <c r="H13" s="7">
        <f>IF(G13="","",IF(G13="Yes (major revision)","Major revision","Minor revision"))</f>
      </c>
      <c r="I13" s="11"/>
      <c r="J13" s="4"/>
      <c r="K13" s="11"/>
      <c r="L13" s="5"/>
      <c r="M13" s="5"/>
      <c r="N13" s="8">
        <f>IF(M13="","",M13+'Start Here'!$B$39)</f>
      </c>
      <c r="O13" s="5"/>
      <c r="P13" s="7">
        <f>IF(H13="","",IF(H13="Minor revision","N/A: minor revision",IF(OR(N13="",O13=""),"",IF(O13&gt;=N13,"Y","N"))))</f>
      </c>
      <c r="Q13" s="4"/>
      <c r="R13" s="11"/>
      <c r="S13" s="5"/>
      <c r="T13" s="11"/>
      <c r="U13" s="4"/>
      <c r="V13" s="4"/>
      <c r="W13" s="11"/>
      <c r="X13" s="18">
        <f>IF(C13="","",IF(S13="",TODAY(),S13)-C13)</f>
      </c>
      <c r="Y13" s="4"/>
    </row>
    <row r="14">
      <c r="A14" s="4"/>
      <c r="B14" s="4"/>
      <c r="C14" s="5"/>
      <c r="D14" s="4"/>
      <c r="E14" s="4"/>
      <c r="F14" s="4"/>
      <c r="G14" s="11"/>
      <c r="H14" s="7">
        <f>IF(G14="","",IF(G14="Yes (major revision)","Major revision","Minor revision"))</f>
      </c>
      <c r="I14" s="11"/>
      <c r="J14" s="4"/>
      <c r="K14" s="11"/>
      <c r="L14" s="5"/>
      <c r="M14" s="5"/>
      <c r="N14" s="8">
        <f>IF(M14="","",M14+'Start Here'!$B$39)</f>
      </c>
      <c r="O14" s="5"/>
      <c r="P14" s="7">
        <f>IF(H14="","",IF(H14="Minor revision","N/A: minor revision",IF(OR(N14="",O14=""),"",IF(O14&gt;=N14,"Y","N"))))</f>
      </c>
      <c r="Q14" s="4"/>
      <c r="R14" s="11"/>
      <c r="S14" s="5"/>
      <c r="T14" s="11"/>
      <c r="U14" s="4"/>
      <c r="V14" s="4"/>
      <c r="W14" s="11"/>
      <c r="X14" s="18">
        <f>IF(C14="","",IF(S14="",TODAY(),S14)-C14)</f>
      </c>
      <c r="Y14" s="4"/>
    </row>
    <row r="15">
      <c r="A15" s="4"/>
      <c r="B15" s="4"/>
      <c r="C15" s="5"/>
      <c r="D15" s="4"/>
      <c r="E15" s="4"/>
      <c r="F15" s="4"/>
      <c r="G15" s="11"/>
      <c r="H15" s="7">
        <f>IF(G15="","",IF(G15="Yes (major revision)","Major revision","Minor revision"))</f>
      </c>
      <c r="I15" s="11"/>
      <c r="J15" s="4"/>
      <c r="K15" s="11"/>
      <c r="L15" s="5"/>
      <c r="M15" s="5"/>
      <c r="N15" s="8">
        <f>IF(M15="","",M15+'Start Here'!$B$39)</f>
      </c>
      <c r="O15" s="5"/>
      <c r="P15" s="7">
        <f>IF(H15="","",IF(H15="Minor revision","N/A: minor revision",IF(OR(N15="",O15=""),"",IF(O15&gt;=N15,"Y","N"))))</f>
      </c>
      <c r="Q15" s="4"/>
      <c r="R15" s="11"/>
      <c r="S15" s="5"/>
      <c r="T15" s="11"/>
      <c r="U15" s="4"/>
      <c r="V15" s="4"/>
      <c r="W15" s="11"/>
      <c r="X15" s="18">
        <f>IF(C15="","",IF(S15="",TODAY(),S15)-C15)</f>
      </c>
      <c r="Y15" s="4"/>
    </row>
    <row r="16">
      <c r="A16" s="4"/>
      <c r="B16" s="4"/>
      <c r="C16" s="5"/>
      <c r="D16" s="4"/>
      <c r="E16" s="4"/>
      <c r="F16" s="4"/>
      <c r="G16" s="11"/>
      <c r="H16" s="7">
        <f>IF(G16="","",IF(G16="Yes (major revision)","Major revision","Minor revision"))</f>
      </c>
      <c r="I16" s="11"/>
      <c r="J16" s="4"/>
      <c r="K16" s="11"/>
      <c r="L16" s="5"/>
      <c r="M16" s="5"/>
      <c r="N16" s="8">
        <f>IF(M16="","",M16+'Start Here'!$B$39)</f>
      </c>
      <c r="O16" s="5"/>
      <c r="P16" s="7">
        <f>IF(H16="","",IF(H16="Minor revision","N/A: minor revision",IF(OR(N16="",O16=""),"",IF(O16&gt;=N16,"Y","N"))))</f>
      </c>
      <c r="Q16" s="4"/>
      <c r="R16" s="11"/>
      <c r="S16" s="5"/>
      <c r="T16" s="11"/>
      <c r="U16" s="4"/>
      <c r="V16" s="4"/>
      <c r="W16" s="11"/>
      <c r="X16" s="18">
        <f>IF(C16="","",IF(S16="",TODAY(),S16)-C16)</f>
      </c>
      <c r="Y16" s="4"/>
    </row>
    <row r="17">
      <c r="A17" s="4"/>
      <c r="B17" s="4"/>
      <c r="C17" s="5"/>
      <c r="D17" s="4"/>
      <c r="E17" s="4"/>
      <c r="F17" s="4"/>
      <c r="G17" s="11"/>
      <c r="H17" s="7">
        <f>IF(G17="","",IF(G17="Yes (major revision)","Major revision","Minor revision"))</f>
      </c>
      <c r="I17" s="11"/>
      <c r="J17" s="4"/>
      <c r="K17" s="11"/>
      <c r="L17" s="5"/>
      <c r="M17" s="5"/>
      <c r="N17" s="8">
        <f>IF(M17="","",M17+'Start Here'!$B$39)</f>
      </c>
      <c r="O17" s="5"/>
      <c r="P17" s="7">
        <f>IF(H17="","",IF(H17="Minor revision","N/A: minor revision",IF(OR(N17="",O17=""),"",IF(O17&gt;=N17,"Y","N"))))</f>
      </c>
      <c r="Q17" s="4"/>
      <c r="R17" s="11"/>
      <c r="S17" s="5"/>
      <c r="T17" s="11"/>
      <c r="U17" s="4"/>
      <c r="V17" s="4"/>
      <c r="W17" s="11"/>
      <c r="X17" s="18">
        <f>IF(C17="","",IF(S17="",TODAY(),S17)-C17)</f>
      </c>
      <c r="Y17" s="4"/>
    </row>
    <row r="18">
      <c r="A18" s="4"/>
      <c r="B18" s="4"/>
      <c r="C18" s="5"/>
      <c r="D18" s="4"/>
      <c r="E18" s="4"/>
      <c r="F18" s="4"/>
      <c r="G18" s="11"/>
      <c r="H18" s="7">
        <f>IF(G18="","",IF(G18="Yes (major revision)","Major revision","Minor revision"))</f>
      </c>
      <c r="I18" s="11"/>
      <c r="J18" s="4"/>
      <c r="K18" s="11"/>
      <c r="L18" s="5"/>
      <c r="M18" s="5"/>
      <c r="N18" s="8">
        <f>IF(M18="","",M18+'Start Here'!$B$39)</f>
      </c>
      <c r="O18" s="5"/>
      <c r="P18" s="7">
        <f>IF(H18="","",IF(H18="Minor revision","N/A: minor revision",IF(OR(N18="",O18=""),"",IF(O18&gt;=N18,"Y","N"))))</f>
      </c>
      <c r="Q18" s="4"/>
      <c r="R18" s="11"/>
      <c r="S18" s="5"/>
      <c r="T18" s="11"/>
      <c r="U18" s="4"/>
      <c r="V18" s="4"/>
      <c r="W18" s="11"/>
      <c r="X18" s="18">
        <f>IF(C18="","",IF(S18="",TODAY(),S18)-C18)</f>
      </c>
      <c r="Y18" s="4"/>
    </row>
    <row r="19">
      <c r="A19" s="4"/>
      <c r="B19" s="4"/>
      <c r="C19" s="5"/>
      <c r="D19" s="4"/>
      <c r="E19" s="4"/>
      <c r="F19" s="4"/>
      <c r="G19" s="11"/>
      <c r="H19" s="7">
        <f>IF(G19="","",IF(G19="Yes (major revision)","Major revision","Minor revision"))</f>
      </c>
      <c r="I19" s="11"/>
      <c r="J19" s="4"/>
      <c r="K19" s="11"/>
      <c r="L19" s="5"/>
      <c r="M19" s="5"/>
      <c r="N19" s="8">
        <f>IF(M19="","",M19+'Start Here'!$B$39)</f>
      </c>
      <c r="O19" s="5"/>
      <c r="P19" s="7">
        <f>IF(H19="","",IF(H19="Minor revision","N/A: minor revision",IF(OR(N19="",O19=""),"",IF(O19&gt;=N19,"Y","N"))))</f>
      </c>
      <c r="Q19" s="4"/>
      <c r="R19" s="11"/>
      <c r="S19" s="5"/>
      <c r="T19" s="11"/>
      <c r="U19" s="4"/>
      <c r="V19" s="4"/>
      <c r="W19" s="11"/>
      <c r="X19" s="18">
        <f>IF(C19="","",IF(S19="",TODAY(),S19)-C19)</f>
      </c>
      <c r="Y19" s="4"/>
    </row>
    <row r="20">
      <c r="A20" s="4"/>
      <c r="B20" s="4"/>
      <c r="C20" s="5"/>
      <c r="D20" s="4"/>
      <c r="E20" s="4"/>
      <c r="F20" s="4"/>
      <c r="G20" s="11"/>
      <c r="H20" s="7">
        <f>IF(G20="","",IF(G20="Yes (major revision)","Major revision","Minor revision"))</f>
      </c>
      <c r="I20" s="11"/>
      <c r="J20" s="4"/>
      <c r="K20" s="11"/>
      <c r="L20" s="5"/>
      <c r="M20" s="5"/>
      <c r="N20" s="8">
        <f>IF(M20="","",M20+'Start Here'!$B$39)</f>
      </c>
      <c r="O20" s="5"/>
      <c r="P20" s="7">
        <f>IF(H20="","",IF(H20="Minor revision","N/A: minor revision",IF(OR(N20="",O20=""),"",IF(O20&gt;=N20,"Y","N"))))</f>
      </c>
      <c r="Q20" s="4"/>
      <c r="R20" s="11"/>
      <c r="S20" s="5"/>
      <c r="T20" s="11"/>
      <c r="U20" s="4"/>
      <c r="V20" s="4"/>
      <c r="W20" s="11"/>
      <c r="X20" s="18">
        <f>IF(C20="","",IF(S20="",TODAY(),S20)-C20)</f>
      </c>
      <c r="Y20" s="4"/>
    </row>
    <row r="21">
      <c r="A21" s="4"/>
      <c r="B21" s="4"/>
      <c r="C21" s="5"/>
      <c r="D21" s="4"/>
      <c r="E21" s="4"/>
      <c r="F21" s="4"/>
      <c r="G21" s="11"/>
      <c r="H21" s="7">
        <f>IF(G21="","",IF(G21="Yes (major revision)","Major revision","Minor revision"))</f>
      </c>
      <c r="I21" s="11"/>
      <c r="J21" s="4"/>
      <c r="K21" s="11"/>
      <c r="L21" s="5"/>
      <c r="M21" s="5"/>
      <c r="N21" s="8">
        <f>IF(M21="","",M21+'Start Here'!$B$39)</f>
      </c>
      <c r="O21" s="5"/>
      <c r="P21" s="7">
        <f>IF(H21="","",IF(H21="Minor revision","N/A: minor revision",IF(OR(N21="",O21=""),"",IF(O21&gt;=N21,"Y","N"))))</f>
      </c>
      <c r="Q21" s="4"/>
      <c r="R21" s="11"/>
      <c r="S21" s="5"/>
      <c r="T21" s="11"/>
      <c r="U21" s="4"/>
      <c r="V21" s="4"/>
      <c r="W21" s="11"/>
      <c r="X21" s="18">
        <f>IF(C21="","",IF(S21="",TODAY(),S21)-C21)</f>
      </c>
      <c r="Y21" s="4"/>
    </row>
    <row r="22">
      <c r="A22" s="4"/>
      <c r="B22" s="4"/>
      <c r="C22" s="5"/>
      <c r="D22" s="4"/>
      <c r="E22" s="4"/>
      <c r="F22" s="4"/>
      <c r="G22" s="11"/>
      <c r="H22" s="7">
        <f>IF(G22="","",IF(G22="Yes (major revision)","Major revision","Minor revision"))</f>
      </c>
      <c r="I22" s="11"/>
      <c r="J22" s="4"/>
      <c r="K22" s="11"/>
      <c r="L22" s="5"/>
      <c r="M22" s="5"/>
      <c r="N22" s="8">
        <f>IF(M22="","",M22+'Start Here'!$B$39)</f>
      </c>
      <c r="O22" s="5"/>
      <c r="P22" s="7">
        <f>IF(H22="","",IF(H22="Minor revision","N/A: minor revision",IF(OR(N22="",O22=""),"",IF(O22&gt;=N22,"Y","N"))))</f>
      </c>
      <c r="Q22" s="4"/>
      <c r="R22" s="11"/>
      <c r="S22" s="5"/>
      <c r="T22" s="11"/>
      <c r="U22" s="4"/>
      <c r="V22" s="4"/>
      <c r="W22" s="11"/>
      <c r="X22" s="18">
        <f>IF(C22="","",IF(S22="",TODAY(),S22)-C22)</f>
      </c>
      <c r="Y22" s="4"/>
    </row>
    <row r="23">
      <c r="A23" s="4"/>
      <c r="B23" s="4"/>
      <c r="C23" s="5"/>
      <c r="D23" s="4"/>
      <c r="E23" s="4"/>
      <c r="F23" s="4"/>
      <c r="G23" s="11"/>
      <c r="H23" s="7">
        <f>IF(G23="","",IF(G23="Yes (major revision)","Major revision","Minor revision"))</f>
      </c>
      <c r="I23" s="11"/>
      <c r="J23" s="4"/>
      <c r="K23" s="11"/>
      <c r="L23" s="5"/>
      <c r="M23" s="5"/>
      <c r="N23" s="8">
        <f>IF(M23="","",M23+'Start Here'!$B$39)</f>
      </c>
      <c r="O23" s="5"/>
      <c r="P23" s="7">
        <f>IF(H23="","",IF(H23="Minor revision","N/A: minor revision",IF(OR(N23="",O23=""),"",IF(O23&gt;=N23,"Y","N"))))</f>
      </c>
      <c r="Q23" s="4"/>
      <c r="R23" s="11"/>
      <c r="S23" s="5"/>
      <c r="T23" s="11"/>
      <c r="U23" s="4"/>
      <c r="V23" s="4"/>
      <c r="W23" s="11"/>
      <c r="X23" s="18">
        <f>IF(C23="","",IF(S23="",TODAY(),S23)-C23)</f>
      </c>
      <c r="Y23" s="4"/>
    </row>
    <row r="24">
      <c r="A24" s="4"/>
      <c r="B24" s="4"/>
      <c r="C24" s="5"/>
      <c r="D24" s="4"/>
      <c r="E24" s="4"/>
      <c r="F24" s="4"/>
      <c r="G24" s="11"/>
      <c r="H24" s="7">
        <f>IF(G24="","",IF(G24="Yes (major revision)","Major revision","Minor revision"))</f>
      </c>
      <c r="I24" s="11"/>
      <c r="J24" s="4"/>
      <c r="K24" s="11"/>
      <c r="L24" s="5"/>
      <c r="M24" s="5"/>
      <c r="N24" s="8">
        <f>IF(M24="","",M24+'Start Here'!$B$39)</f>
      </c>
      <c r="O24" s="5"/>
      <c r="P24" s="7">
        <f>IF(H24="","",IF(H24="Minor revision","N/A: minor revision",IF(OR(N24="",O24=""),"",IF(O24&gt;=N24,"Y","N"))))</f>
      </c>
      <c r="Q24" s="4"/>
      <c r="R24" s="11"/>
      <c r="S24" s="5"/>
      <c r="T24" s="11"/>
      <c r="U24" s="4"/>
      <c r="V24" s="4"/>
      <c r="W24" s="11"/>
      <c r="X24" s="18">
        <f>IF(C24="","",IF(S24="",TODAY(),S24)-C24)</f>
      </c>
      <c r="Y24" s="4"/>
    </row>
    <row r="25">
      <c r="A25" s="4"/>
      <c r="B25" s="4"/>
      <c r="C25" s="5"/>
      <c r="D25" s="4"/>
      <c r="E25" s="4"/>
      <c r="F25" s="4"/>
      <c r="G25" s="11"/>
      <c r="H25" s="7">
        <f>IF(G25="","",IF(G25="Yes (major revision)","Major revision","Minor revision"))</f>
      </c>
      <c r="I25" s="11"/>
      <c r="J25" s="4"/>
      <c r="K25" s="11"/>
      <c r="L25" s="5"/>
      <c r="M25" s="5"/>
      <c r="N25" s="8">
        <f>IF(M25="","",M25+'Start Here'!$B$39)</f>
      </c>
      <c r="O25" s="5"/>
      <c r="P25" s="7">
        <f>IF(H25="","",IF(H25="Minor revision","N/A: minor revision",IF(OR(N25="",O25=""),"",IF(O25&gt;=N25,"Y","N"))))</f>
      </c>
      <c r="Q25" s="4"/>
      <c r="R25" s="11"/>
      <c r="S25" s="5"/>
      <c r="T25" s="11"/>
      <c r="U25" s="4"/>
      <c r="V25" s="4"/>
      <c r="W25" s="11"/>
      <c r="X25" s="18">
        <f>IF(C25="","",IF(S25="",TODAY(),S25)-C25)</f>
      </c>
      <c r="Y25" s="4"/>
    </row>
    <row r="26">
      <c r="A26" s="4"/>
      <c r="B26" s="4"/>
      <c r="C26" s="5"/>
      <c r="D26" s="4"/>
      <c r="E26" s="4"/>
      <c r="F26" s="4"/>
      <c r="G26" s="11"/>
      <c r="H26" s="7">
        <f>IF(G26="","",IF(G26="Yes (major revision)","Major revision","Minor revision"))</f>
      </c>
      <c r="I26" s="11"/>
      <c r="J26" s="4"/>
      <c r="K26" s="11"/>
      <c r="L26" s="5"/>
      <c r="M26" s="5"/>
      <c r="N26" s="8">
        <f>IF(M26="","",M26+'Start Here'!$B$39)</f>
      </c>
      <c r="O26" s="5"/>
      <c r="P26" s="7">
        <f>IF(H26="","",IF(H26="Minor revision","N/A: minor revision",IF(OR(N26="",O26=""),"",IF(O26&gt;=N26,"Y","N"))))</f>
      </c>
      <c r="Q26" s="4"/>
      <c r="R26" s="11"/>
      <c r="S26" s="5"/>
      <c r="T26" s="11"/>
      <c r="U26" s="4"/>
      <c r="V26" s="4"/>
      <c r="W26" s="11"/>
      <c r="X26" s="18">
        <f>IF(C26="","",IF(S26="",TODAY(),S26)-C26)</f>
      </c>
      <c r="Y26" s="4"/>
    </row>
    <row r="27">
      <c r="A27" s="4"/>
      <c r="B27" s="4"/>
      <c r="C27" s="5"/>
      <c r="D27" s="4"/>
      <c r="E27" s="4"/>
      <c r="F27" s="4"/>
      <c r="G27" s="11"/>
      <c r="H27" s="7">
        <f>IF(G27="","",IF(G27="Yes (major revision)","Major revision","Minor revision"))</f>
      </c>
      <c r="I27" s="11"/>
      <c r="J27" s="4"/>
      <c r="K27" s="11"/>
      <c r="L27" s="5"/>
      <c r="M27" s="5"/>
      <c r="N27" s="8">
        <f>IF(M27="","",M27+'Start Here'!$B$39)</f>
      </c>
      <c r="O27" s="5"/>
      <c r="P27" s="7">
        <f>IF(H27="","",IF(H27="Minor revision","N/A: minor revision",IF(OR(N27="",O27=""),"",IF(O27&gt;=N27,"Y","N"))))</f>
      </c>
      <c r="Q27" s="4"/>
      <c r="R27" s="11"/>
      <c r="S27" s="5"/>
      <c r="T27" s="11"/>
      <c r="U27" s="4"/>
      <c r="V27" s="4"/>
      <c r="W27" s="11"/>
      <c r="X27" s="18">
        <f>IF(C27="","",IF(S27="",TODAY(),S27)-C27)</f>
      </c>
      <c r="Y27" s="4"/>
    </row>
    <row r="28">
      <c r="A28" s="4"/>
      <c r="B28" s="4"/>
      <c r="C28" s="5"/>
      <c r="D28" s="4"/>
      <c r="E28" s="4"/>
      <c r="F28" s="4"/>
      <c r="G28" s="11"/>
      <c r="H28" s="7">
        <f>IF(G28="","",IF(G28="Yes (major revision)","Major revision","Minor revision"))</f>
      </c>
      <c r="I28" s="11"/>
      <c r="J28" s="4"/>
      <c r="K28" s="11"/>
      <c r="L28" s="5"/>
      <c r="M28" s="5"/>
      <c r="N28" s="8">
        <f>IF(M28="","",M28+'Start Here'!$B$39)</f>
      </c>
      <c r="O28" s="5"/>
      <c r="P28" s="7">
        <f>IF(H28="","",IF(H28="Minor revision","N/A: minor revision",IF(OR(N28="",O28=""),"",IF(O28&gt;=N28,"Y","N"))))</f>
      </c>
      <c r="Q28" s="4"/>
      <c r="R28" s="11"/>
      <c r="S28" s="5"/>
      <c r="T28" s="11"/>
      <c r="U28" s="4"/>
      <c r="V28" s="4"/>
      <c r="W28" s="11"/>
      <c r="X28" s="18">
        <f>IF(C28="","",IF(S28="",TODAY(),S28)-C28)</f>
      </c>
      <c r="Y28" s="4"/>
    </row>
    <row r="29">
      <c r="A29" s="4"/>
      <c r="B29" s="4"/>
      <c r="C29" s="5"/>
      <c r="D29" s="4"/>
      <c r="E29" s="4"/>
      <c r="F29" s="4"/>
      <c r="G29" s="11"/>
      <c r="H29" s="7">
        <f>IF(G29="","",IF(G29="Yes (major revision)","Major revision","Minor revision"))</f>
      </c>
      <c r="I29" s="11"/>
      <c r="J29" s="4"/>
      <c r="K29" s="11"/>
      <c r="L29" s="5"/>
      <c r="M29" s="5"/>
      <c r="N29" s="8">
        <f>IF(M29="","",M29+'Start Here'!$B$39)</f>
      </c>
      <c r="O29" s="5"/>
      <c r="P29" s="7">
        <f>IF(H29="","",IF(H29="Minor revision","N/A: minor revision",IF(OR(N29="",O29=""),"",IF(O29&gt;=N29,"Y","N"))))</f>
      </c>
      <c r="Q29" s="4"/>
      <c r="R29" s="11"/>
      <c r="S29" s="5"/>
      <c r="T29" s="11"/>
      <c r="U29" s="4"/>
      <c r="V29" s="4"/>
      <c r="W29" s="11"/>
      <c r="X29" s="18">
        <f>IF(C29="","",IF(S29="",TODAY(),S29)-C29)</f>
      </c>
      <c r="Y29" s="4"/>
    </row>
    <row r="30">
      <c r="A30" s="4"/>
      <c r="B30" s="4"/>
      <c r="C30" s="5"/>
      <c r="D30" s="4"/>
      <c r="E30" s="4"/>
      <c r="F30" s="4"/>
      <c r="G30" s="11"/>
      <c r="H30" s="7">
        <f>IF(G30="","",IF(G30="Yes (major revision)","Major revision","Minor revision"))</f>
      </c>
      <c r="I30" s="11"/>
      <c r="J30" s="4"/>
      <c r="K30" s="11"/>
      <c r="L30" s="5"/>
      <c r="M30" s="5"/>
      <c r="N30" s="8">
        <f>IF(M30="","",M30+'Start Here'!$B$39)</f>
      </c>
      <c r="O30" s="5"/>
      <c r="P30" s="7">
        <f>IF(H30="","",IF(H30="Minor revision","N/A: minor revision",IF(OR(N30="",O30=""),"",IF(O30&gt;=N30,"Y","N"))))</f>
      </c>
      <c r="Q30" s="4"/>
      <c r="R30" s="11"/>
      <c r="S30" s="5"/>
      <c r="T30" s="11"/>
      <c r="U30" s="4"/>
      <c r="V30" s="4"/>
      <c r="W30" s="11"/>
      <c r="X30" s="18">
        <f>IF(C30="","",IF(S30="",TODAY(),S30)-C30)</f>
      </c>
      <c r="Y30" s="4"/>
    </row>
    <row r="31">
      <c r="A31" s="4"/>
      <c r="B31" s="4"/>
      <c r="C31" s="5"/>
      <c r="D31" s="4"/>
      <c r="E31" s="4"/>
      <c r="F31" s="4"/>
      <c r="G31" s="11"/>
      <c r="H31" s="7">
        <f>IF(G31="","",IF(G31="Yes (major revision)","Major revision","Minor revision"))</f>
      </c>
      <c r="I31" s="11"/>
      <c r="J31" s="4"/>
      <c r="K31" s="11"/>
      <c r="L31" s="5"/>
      <c r="M31" s="5"/>
      <c r="N31" s="8">
        <f>IF(M31="","",M31+'Start Here'!$B$39)</f>
      </c>
      <c r="O31" s="5"/>
      <c r="P31" s="7">
        <f>IF(H31="","",IF(H31="Minor revision","N/A: minor revision",IF(OR(N31="",O31=""),"",IF(O31&gt;=N31,"Y","N"))))</f>
      </c>
      <c r="Q31" s="4"/>
      <c r="R31" s="11"/>
      <c r="S31" s="5"/>
      <c r="T31" s="11"/>
      <c r="U31" s="4"/>
      <c r="V31" s="4"/>
      <c r="W31" s="11"/>
      <c r="X31" s="18">
        <f>IF(C31="","",IF(S31="",TODAY(),S31)-C31)</f>
      </c>
      <c r="Y31" s="4"/>
    </row>
    <row r="32">
      <c r="A32" s="4"/>
      <c r="B32" s="4"/>
      <c r="C32" s="5"/>
      <c r="D32" s="4"/>
      <c r="E32" s="4"/>
      <c r="F32" s="4"/>
      <c r="G32" s="11"/>
      <c r="H32" s="7">
        <f>IF(G32="","",IF(G32="Yes (major revision)","Major revision","Minor revision"))</f>
      </c>
      <c r="I32" s="11"/>
      <c r="J32" s="4"/>
      <c r="K32" s="11"/>
      <c r="L32" s="5"/>
      <c r="M32" s="5"/>
      <c r="N32" s="8">
        <f>IF(M32="","",M32+'Start Here'!$B$39)</f>
      </c>
      <c r="O32" s="5"/>
      <c r="P32" s="7">
        <f>IF(H32="","",IF(H32="Minor revision","N/A: minor revision",IF(OR(N32="",O32=""),"",IF(O32&gt;=N32,"Y","N"))))</f>
      </c>
      <c r="Q32" s="4"/>
      <c r="R32" s="11"/>
      <c r="S32" s="5"/>
      <c r="T32" s="11"/>
      <c r="U32" s="4"/>
      <c r="V32" s="4"/>
      <c r="W32" s="11"/>
      <c r="X32" s="18">
        <f>IF(C32="","",IF(S32="",TODAY(),S32)-C32)</f>
      </c>
      <c r="Y32" s="4"/>
    </row>
    <row r="33">
      <c r="A33" s="4"/>
      <c r="B33" s="4"/>
      <c r="C33" s="5"/>
      <c r="D33" s="4"/>
      <c r="E33" s="4"/>
      <c r="F33" s="4"/>
      <c r="G33" s="11"/>
      <c r="H33" s="7">
        <f>IF(G33="","",IF(G33="Yes (major revision)","Major revision","Minor revision"))</f>
      </c>
      <c r="I33" s="11"/>
      <c r="J33" s="4"/>
      <c r="K33" s="11"/>
      <c r="L33" s="5"/>
      <c r="M33" s="5"/>
      <c r="N33" s="8">
        <f>IF(M33="","",M33+'Start Here'!$B$39)</f>
      </c>
      <c r="O33" s="5"/>
      <c r="P33" s="7">
        <f>IF(H33="","",IF(H33="Minor revision","N/A: minor revision",IF(OR(N33="",O33=""),"",IF(O33&gt;=N33,"Y","N"))))</f>
      </c>
      <c r="Q33" s="4"/>
      <c r="R33" s="11"/>
      <c r="S33" s="5"/>
      <c r="T33" s="11"/>
      <c r="U33" s="4"/>
      <c r="V33" s="4"/>
      <c r="W33" s="11"/>
      <c r="X33" s="18">
        <f>IF(C33="","",IF(S33="",TODAY(),S33)-C33)</f>
      </c>
      <c r="Y33" s="4"/>
    </row>
    <row r="34">
      <c r="A34" s="4"/>
      <c r="B34" s="4"/>
      <c r="C34" s="5"/>
      <c r="D34" s="4"/>
      <c r="E34" s="4"/>
      <c r="F34" s="4"/>
      <c r="G34" s="11"/>
      <c r="H34" s="7">
        <f>IF(G34="","",IF(G34="Yes (major revision)","Major revision","Minor revision"))</f>
      </c>
      <c r="I34" s="11"/>
      <c r="J34" s="4"/>
      <c r="K34" s="11"/>
      <c r="L34" s="5"/>
      <c r="M34" s="5"/>
      <c r="N34" s="8">
        <f>IF(M34="","",M34+'Start Here'!$B$39)</f>
      </c>
      <c r="O34" s="5"/>
      <c r="P34" s="7">
        <f>IF(H34="","",IF(H34="Minor revision","N/A: minor revision",IF(OR(N34="",O34=""),"",IF(O34&gt;=N34,"Y","N"))))</f>
      </c>
      <c r="Q34" s="4"/>
      <c r="R34" s="11"/>
      <c r="S34" s="5"/>
      <c r="T34" s="11"/>
      <c r="U34" s="4"/>
      <c r="V34" s="4"/>
      <c r="W34" s="11"/>
      <c r="X34" s="18">
        <f>IF(C34="","",IF(S34="",TODAY(),S34)-C34)</f>
      </c>
      <c r="Y34" s="4"/>
    </row>
    <row r="35">
      <c r="A35" s="4"/>
      <c r="B35" s="4"/>
      <c r="C35" s="5"/>
      <c r="D35" s="4"/>
      <c r="E35" s="4"/>
      <c r="F35" s="4"/>
      <c r="G35" s="11"/>
      <c r="H35" s="7">
        <f>IF(G35="","",IF(G35="Yes (major revision)","Major revision","Minor revision"))</f>
      </c>
      <c r="I35" s="11"/>
      <c r="J35" s="4"/>
      <c r="K35" s="11"/>
      <c r="L35" s="5"/>
      <c r="M35" s="5"/>
      <c r="N35" s="8">
        <f>IF(M35="","",M35+'Start Here'!$B$39)</f>
      </c>
      <c r="O35" s="5"/>
      <c r="P35" s="7">
        <f>IF(H35="","",IF(H35="Minor revision","N/A: minor revision",IF(OR(N35="",O35=""),"",IF(O35&gt;=N35,"Y","N"))))</f>
      </c>
      <c r="Q35" s="4"/>
      <c r="R35" s="11"/>
      <c r="S35" s="5"/>
      <c r="T35" s="11"/>
      <c r="U35" s="4"/>
      <c r="V35" s="4"/>
      <c r="W35" s="11"/>
      <c r="X35" s="18">
        <f>IF(C35="","",IF(S35="",TODAY(),S35)-C35)</f>
      </c>
      <c r="Y35" s="4"/>
    </row>
  </sheetData>
  <dataValidations count="6">
    <dataValidation type="list" allowBlank="1" showDropDown="0" showErrorMessage="1" errorStyle="warning" errorTitle="Check the value" error="This cell expects one of the listed values. Choose from the list or record the reason for a different entry." sqref="G6:G35">
      <formula1>Lists!$AP$2:$AP$3</formula1>
    </dataValidation>
    <dataValidation type="list" allowBlank="1" showDropDown="0" showErrorMessage="1" errorStyle="warning" errorTitle="Check the value" error="This cell expects one of the listed values. Choose from the list or record the reason for a different entry." sqref="I6:I35">
      <formula1>Lists!$AQ$2:$AQ$7</formula1>
    </dataValidation>
    <dataValidation type="list" allowBlank="1" showDropDown="0" showErrorMessage="1" errorStyle="warning" errorTitle="Check the value" error="This cell expects one of the listed values. Choose from the list or record the reason for a different entry." sqref="K6:K35">
      <formula1>Lists!$AR$2:$AR$3</formula1>
    </dataValidation>
    <dataValidation type="list" allowBlank="1" showDropDown="0" showErrorMessage="1" errorStyle="warning" errorTitle="Check the value" error="This cell expects one of the listed values. Choose from the list or record the reason for a different entry." sqref="R6:R35">
      <formula1>Lists!$AS$2:$AS$6</formula1>
    </dataValidation>
    <dataValidation type="list" allowBlank="1" showDropDown="0" showErrorMessage="1" errorStyle="warning" errorTitle="Check the value" error="This cell expects one of the listed values. Choose from the list or record the reason for a different entry." sqref="T6:T35">
      <formula1>Lists!$AT$2:$AT$5</formula1>
    </dataValidation>
    <dataValidation type="list" allowBlank="1" showDropDown="0" showErrorMessage="1" errorStyle="warning" errorTitle="Check the value" error="This cell expects one of the listed values. Choose from the list or record the reason for a different entry." sqref="W6:W35">
      <formula1>Lists!$N$2:$N$3</formula1>
    </dataValidation>
  </dataValidations>
  <pageMargins left="0.5" right="0.5" top="0.6" bottom="0.6" header="0.3" footer="0.3"/>
  <pageSetup orientation="landscape" fitToWidth="1" fitToHeight="0"/>
</worksheet>
</file>

<file path=xl/worksheets/sheet11.xml><?xml version="1.0" encoding="utf-8"?>
<worksheet xmlns="http://schemas.openxmlformats.org/spreadsheetml/2006/main" xmlns:r="http://schemas.openxmlformats.org/officeDocument/2006/relationships">
  <sheetPr>
    <tabColor rgb="FF1F3864"/>
    <pageSetUpPr fitToPage="1"/>
  </sheetPr>
  <dimension ref="A1:J41"/>
  <sheetViews>
    <sheetView showGridLines="0" workbookViewId="0">
      <pane xSplit="3" ySplit="5" topLeftCell="D6" activePane="bottomRight" state="frozen"/>
      <selection pane="bottomRight" activeCell="D6" sqref="D6"/>
    </sheetView>
  </sheetViews>
  <sheetFormatPr defaultRowHeight="15"/>
  <cols>
    <col min="1" max="1" width="34" customWidth="1"/>
    <col min="2" max="2" width="22" customWidth="1"/>
    <col min="3" max="3" width="38" customWidth="1"/>
    <col min="4" max="4" width="34" customWidth="1"/>
    <col min="5" max="5" width="14" customWidth="1"/>
    <col min="6" max="6" width="12" customWidth="1"/>
    <col min="7" max="7" width="12" customWidth="1"/>
    <col min="8" max="8" width="12" customWidth="1"/>
    <col min="9" max="9" width="14" customWidth="1"/>
    <col min="10" max="10" width="40" customWidth="1"/>
  </cols>
  <sheetData>
    <row r="1">
      <c r="A1" s="1" t="inlineStr">
        <is>
          <t xml:space="preserve">S10 · Sector Indicators and Annual Sector Report Tables</t>
        </is>
      </c>
    </row>
    <row r="2" ht="30" customHeight="1">
      <c r="A2" s="2" t="inlineStr">
        <is>
          <t xml:space="preserve">Framework secretariat · Protocol Sections 24.1, 26.3, 26.4 and 29.1. The seven indicators of Section 29.1 are fixed rows (labels: do not overwrite). Each measure is computed from S3 for the period entered in cell B4, and from S8 for open non-conformance. Publishable? applies the minimum group size on Start Here. An indicator describes the sector; it judges no utility.</t>
        </is>
      </c>
    </row>
    <row r="3">
      <c r="A3" s="13" t="inlineStr">
        <is>
          <t xml:space="preserve">Legend: yellow cells with blue text = enter data · white/grey cells = labels or formulas (do not overwrite) · rows marked EXAMPLE show the expected format; delete or overwrite them.</t>
        </is>
      </c>
    </row>
    <row r="4">
      <c r="A4" s="12" t="inlineStr">
        <is>
          <t xml:space="preserve">Period to report (e.g., 2026-Q4); must match the S3 Period column exactly</t>
        </is>
      </c>
      <c r="B4" s="4" t="inlineStr">
        <is>
          <t xml:space="preserve">2026-Q3</t>
        </is>
      </c>
    </row>
    <row r="5">
      <c r="A5" s="3" t="inlineStr">
        <is>
          <t xml:space="preserve">Indicator (Section 29.1, verbatim)</t>
        </is>
      </c>
      <c r="B5" s="3" t="inlineStr">
        <is>
          <t xml:space="preserve">Purpose (Section 29.1, verbatim)</t>
        </is>
      </c>
      <c r="C5" s="3" t="inlineStr">
        <is>
          <t xml:space="preserve">Measure</t>
        </is>
      </c>
      <c r="D5" s="3" t="inlineStr">
        <is>
          <t xml:space="preserve">Computed from</t>
        </is>
      </c>
      <c r="E5" s="3" t="inlineStr">
        <is>
          <t xml:space="preserve">Value</t>
        </is>
      </c>
      <c r="F5" s="3" t="inlineStr">
        <is>
          <t xml:space="preserve">Utilities included (n)</t>
        </is>
      </c>
      <c r="G5" s="3" t="inlineStr">
        <is>
          <t xml:space="preserve">Figures excluded as unverified</t>
        </is>
      </c>
      <c r="H5" s="3" t="inlineStr">
        <is>
          <t xml:space="preserve">Publishable? (26.3)</t>
        </is>
      </c>
      <c r="I5" s="3" t="inlineStr">
        <is>
          <t xml:space="preserve">Included in the annual sector report? (26.4)</t>
        </is>
      </c>
      <c r="J5" s="3" t="inlineStr">
        <is>
          <t xml:space="preserve">Notes</t>
        </is>
      </c>
    </row>
    <row r="6">
      <c r="A6" s="12" t="inlineStr">
        <is>
          <t xml:space="preserve">Utilities at each stage; gate outcomes, including stops</t>
        </is>
      </c>
      <c r="B6" s="12" t="inlineStr">
        <is>
          <t xml:space="preserve">Program pipeline and discipline</t>
        </is>
      </c>
      <c r="C6" s="12" t="inlineStr">
        <is>
          <t xml:space="preserve">Utilities at stage A: Assess</t>
        </is>
      </c>
      <c r="D6" s="12" t="inlineStr">
        <is>
          <t xml:space="preserve">S3 Current stage</t>
        </is>
      </c>
      <c r="E6" s="18">
        <f>COUNTIFS('S3 Sector Submissions'!$B$6:$B$65,$B$4,'S3 Sector Submissions'!$E$6:$E$65,"A: Assess")</f>
      </c>
      <c r="F6" s="18">
        <f>COUNTIFS('S3 Sector Submissions'!$B$6:$B$65,$B$4,'S3 Sector Submissions'!$A$6:$A$65,"&lt;&gt;",'S3 Sector Submissions'!$BB$6:$BB$65,"Y")</f>
      </c>
      <c r="G6" s="18">
        <f>COUNTIFS('S3 Sector Submissions'!$B$6:$B$65,$B$4,'S3 Sector Submissions'!$BB$6:$BB$65,"N")</f>
      </c>
      <c r="H6" s="7">
        <f>IF(F6&lt;'Start Here'!$B$35,"N","Y")</f>
      </c>
      <c r="I6" s="11"/>
      <c r="J6" s="4"/>
    </row>
    <row r="7">
      <c r="A7" s="12" t="inlineStr">
        <is>
          <t xml:space="preserve"/>
        </is>
      </c>
      <c r="B7" s="12" t="inlineStr">
        <is>
          <t xml:space="preserve"/>
        </is>
      </c>
      <c r="C7" s="12" t="inlineStr">
        <is>
          <t xml:space="preserve">Utilities at stage M: Model</t>
        </is>
      </c>
      <c r="D7" s="12" t="inlineStr">
        <is>
          <t xml:space="preserve">S3 Current stage</t>
        </is>
      </c>
      <c r="E7" s="18">
        <f>COUNTIFS('S3 Sector Submissions'!$B$6:$B$65,$B$4,'S3 Sector Submissions'!$E$6:$E$65,"M: Model")</f>
      </c>
      <c r="F7" s="18">
        <f>COUNTIFS('S3 Sector Submissions'!$B$6:$B$65,$B$4,'S3 Sector Submissions'!$A$6:$A$65,"&lt;&gt;",'S3 Sector Submissions'!$BB$6:$BB$65,"Y")</f>
      </c>
      <c r="G7" s="18">
        <f>COUNTIFS('S3 Sector Submissions'!$B$6:$B$65,$B$4,'S3 Sector Submissions'!$BB$6:$BB$65,"N")</f>
      </c>
      <c r="H7" s="7">
        <f>IF(F7&lt;'Start Here'!$B$35,"N","Y")</f>
      </c>
      <c r="I7" s="11"/>
      <c r="J7" s="4"/>
    </row>
    <row r="8">
      <c r="A8" s="12" t="inlineStr">
        <is>
          <t xml:space="preserve"/>
        </is>
      </c>
      <c r="B8" s="12" t="inlineStr">
        <is>
          <t xml:space="preserve"/>
        </is>
      </c>
      <c r="C8" s="12" t="inlineStr">
        <is>
          <t xml:space="preserve">Utilities at stage P: Pilot</t>
        </is>
      </c>
      <c r="D8" s="12" t="inlineStr">
        <is>
          <t xml:space="preserve">S3 Current stage</t>
        </is>
      </c>
      <c r="E8" s="18">
        <f>COUNTIFS('S3 Sector Submissions'!$B$6:$B$65,$B$4,'S3 Sector Submissions'!$E$6:$E$65,"P: Pilot")</f>
      </c>
      <c r="F8" s="18">
        <f>COUNTIFS('S3 Sector Submissions'!$B$6:$B$65,$B$4,'S3 Sector Submissions'!$A$6:$A$65,"&lt;&gt;",'S3 Sector Submissions'!$BB$6:$BB$65,"Y")</f>
      </c>
      <c r="G8" s="18">
        <f>COUNTIFS('S3 Sector Submissions'!$B$6:$B$65,$B$4,'S3 Sector Submissions'!$BB$6:$BB$65,"N")</f>
      </c>
      <c r="H8" s="7">
        <f>IF(F8&lt;'Start Here'!$B$35,"N","Y")</f>
      </c>
      <c r="I8" s="11"/>
      <c r="J8" s="4"/>
    </row>
    <row r="9">
      <c r="A9" s="12" t="inlineStr">
        <is>
          <t xml:space="preserve"/>
        </is>
      </c>
      <c r="B9" s="12" t="inlineStr">
        <is>
          <t xml:space="preserve"/>
        </is>
      </c>
      <c r="C9" s="12" t="inlineStr">
        <is>
          <t xml:space="preserve">Utilities at stage E1: Evaluate</t>
        </is>
      </c>
      <c r="D9" s="12" t="inlineStr">
        <is>
          <t xml:space="preserve">S3 Current stage</t>
        </is>
      </c>
      <c r="E9" s="18">
        <f>COUNTIFS('S3 Sector Submissions'!$B$6:$B$65,$B$4,'S3 Sector Submissions'!$E$6:$E$65,"E1: Evaluate")</f>
      </c>
      <c r="F9" s="18">
        <f>COUNTIFS('S3 Sector Submissions'!$B$6:$B$65,$B$4,'S3 Sector Submissions'!$A$6:$A$65,"&lt;&gt;",'S3 Sector Submissions'!$BB$6:$BB$65,"Y")</f>
      </c>
      <c r="G9" s="18">
        <f>COUNTIFS('S3 Sector Submissions'!$B$6:$B$65,$B$4,'S3 Sector Submissions'!$BB$6:$BB$65,"N")</f>
      </c>
      <c r="H9" s="7">
        <f>IF(F9&lt;'Start Here'!$B$35,"N","Y")</f>
      </c>
      <c r="I9" s="11"/>
      <c r="J9" s="4"/>
    </row>
    <row r="10">
      <c r="A10" s="12" t="inlineStr">
        <is>
          <t xml:space="preserve"/>
        </is>
      </c>
      <c r="B10" s="12" t="inlineStr">
        <is>
          <t xml:space="preserve"/>
        </is>
      </c>
      <c r="C10" s="12" t="inlineStr">
        <is>
          <t xml:space="preserve">Utilities at stage R: Roll Out</t>
        </is>
      </c>
      <c r="D10" s="12" t="inlineStr">
        <is>
          <t xml:space="preserve">S3 Current stage</t>
        </is>
      </c>
      <c r="E10" s="18">
        <f>COUNTIFS('S3 Sector Submissions'!$B$6:$B$65,$B$4,'S3 Sector Submissions'!$E$6:$E$65,"R: Roll Out")</f>
      </c>
      <c r="F10" s="18">
        <f>COUNTIFS('S3 Sector Submissions'!$B$6:$B$65,$B$4,'S3 Sector Submissions'!$A$6:$A$65,"&lt;&gt;",'S3 Sector Submissions'!$BB$6:$BB$65,"Y")</f>
      </c>
      <c r="G10" s="18">
        <f>COUNTIFS('S3 Sector Submissions'!$B$6:$B$65,$B$4,'S3 Sector Submissions'!$BB$6:$BB$65,"N")</f>
      </c>
      <c r="H10" s="7">
        <f>IF(F10&lt;'Start Here'!$B$35,"N","Y")</f>
      </c>
      <c r="I10" s="11"/>
      <c r="J10" s="4"/>
    </row>
    <row r="11">
      <c r="A11" s="12" t="inlineStr">
        <is>
          <t xml:space="preserve"/>
        </is>
      </c>
      <c r="B11" s="12" t="inlineStr">
        <is>
          <t xml:space="preserve"/>
        </is>
      </c>
      <c r="C11" s="12" t="inlineStr">
        <is>
          <t xml:space="preserve">Utilities at stage E2: Evolve</t>
        </is>
      </c>
      <c r="D11" s="12" t="inlineStr">
        <is>
          <t xml:space="preserve">S3 Current stage</t>
        </is>
      </c>
      <c r="E11" s="18">
        <f>COUNTIFS('S3 Sector Submissions'!$B$6:$B$65,$B$4,'S3 Sector Submissions'!$E$6:$E$65,"E2: Evolve")</f>
      </c>
      <c r="F11" s="18">
        <f>COUNTIFS('S3 Sector Submissions'!$B$6:$B$65,$B$4,'S3 Sector Submissions'!$A$6:$A$65,"&lt;&gt;",'S3 Sector Submissions'!$BB$6:$BB$65,"Y")</f>
      </c>
      <c r="G11" s="18">
        <f>COUNTIFS('S3 Sector Submissions'!$B$6:$B$65,$B$4,'S3 Sector Submissions'!$BB$6:$BB$65,"N")</f>
      </c>
      <c r="H11" s="7">
        <f>IF(F11&lt;'Start Here'!$B$35,"N","Y")</f>
      </c>
      <c r="I11" s="11"/>
      <c r="J11" s="4"/>
    </row>
    <row r="12">
      <c r="A12" s="12" t="inlineStr">
        <is>
          <t xml:space="preserve"/>
        </is>
      </c>
      <c r="B12" s="12" t="inlineStr">
        <is>
          <t xml:space="preserve"/>
        </is>
      </c>
      <c r="C12" s="12" t="inlineStr">
        <is>
          <t xml:space="preserve">Gate outcomes recorded as Stop (Annex B.1)</t>
        </is>
      </c>
      <c r="D12" s="12" t="inlineStr">
        <is>
          <t xml:space="preserve">S3 Last gate outcome (split)</t>
        </is>
      </c>
      <c r="E12" s="18">
        <f>COUNTIFS('S3 Sector Submissions'!$B$6:$B$65,$B$4,'S3 Sector Submissions'!$BD$6:$BD$65,"Stop")</f>
      </c>
      <c r="F12" s="18">
        <f>COUNTIFS('S3 Sector Submissions'!$B$6:$B$65,$B$4,'S3 Sector Submissions'!$A$6:$A$65,"&lt;&gt;",'S3 Sector Submissions'!$BB$6:$BB$65,"Y")</f>
      </c>
      <c r="G12" s="18">
        <f>COUNTIFS('S3 Sector Submissions'!$B$6:$B$65,$B$4,'S3 Sector Submissions'!$BB$6:$BB$65,"N")</f>
      </c>
      <c r="H12" s="7">
        <f>IF(F12&lt;'Start Here'!$B$35,"N","Y")</f>
      </c>
      <c r="I12" s="11"/>
      <c r="J12" s="4"/>
    </row>
    <row r="13">
      <c r="A13" s="12" t="inlineStr">
        <is>
          <t xml:space="preserve">Meters installed and commissioned against approved plans</t>
        </is>
      </c>
      <c r="B13" s="12" t="inlineStr">
        <is>
          <t xml:space="preserve">Delivery</t>
        </is>
      </c>
      <c r="C13" s="12" t="inlineStr">
        <is>
          <t xml:space="preserve">AMI meters installed (cumulative), sector total</t>
        </is>
      </c>
      <c r="D13" s="12" t="inlineStr">
        <is>
          <t xml:space="preserve">S3 (see Measure)</t>
        </is>
      </c>
      <c r="E13" s="18">
        <f>SUMIFS('S3 Sector Submissions'!$Q$6:$Q$65,'S3 Sector Submissions'!$B$6:$B$65,$B$4)</f>
      </c>
      <c r="F13" s="18">
        <f>COUNTIFS('S3 Sector Submissions'!$B$6:$B$65,$B$4,'S3 Sector Submissions'!$A$6:$A$65,"&lt;&gt;",'S3 Sector Submissions'!$BB$6:$BB$65,"Y")</f>
      </c>
      <c r="G13" s="18">
        <f>COUNTIFS('S3 Sector Submissions'!$B$6:$B$65,$B$4,'S3 Sector Submissions'!$BB$6:$BB$65,"N")</f>
      </c>
      <c r="H13" s="7">
        <f>IF(F13&lt;'Start Here'!$B$35,"N","Y")</f>
      </c>
      <c r="I13" s="11"/>
      <c r="J13" s="4"/>
    </row>
    <row r="14">
      <c r="A14" s="12" t="inlineStr">
        <is>
          <t xml:space="preserve"/>
        </is>
      </c>
      <c r="B14" s="12" t="inlineStr">
        <is>
          <t xml:space="preserve"/>
        </is>
      </c>
      <c r="C14" s="12" t="inlineStr">
        <is>
          <t xml:space="preserve">AMI meters commissioned (cumulative), sector total</t>
        </is>
      </c>
      <c r="D14" s="12" t="inlineStr">
        <is>
          <t xml:space="preserve">S3 (see Measure)</t>
        </is>
      </c>
      <c r="E14" s="18">
        <f>SUMIFS('S3 Sector Submissions'!$R$6:$R$65,'S3 Sector Submissions'!$B$6:$B$65,$B$4)</f>
      </c>
      <c r="F14" s="18">
        <f>COUNTIFS('S3 Sector Submissions'!$B$6:$B$65,$B$4,'S3 Sector Submissions'!$A$6:$A$65,"&lt;&gt;",'S3 Sector Submissions'!$BB$6:$BB$65,"Y")</f>
      </c>
      <c r="G14" s="18">
        <f>COUNTIFS('S3 Sector Submissions'!$B$6:$B$65,$B$4,'S3 Sector Submissions'!$BB$6:$BB$65,"N")</f>
      </c>
      <c r="H14" s="7">
        <f>IF(F14&lt;'Start Here'!$B$35,"N","Y")</f>
      </c>
      <c r="I14" s="11"/>
      <c r="J14" s="4"/>
    </row>
    <row r="15">
      <c r="A15" s="12" t="inlineStr">
        <is>
          <t xml:space="preserve"/>
        </is>
      </c>
      <c r="B15" s="12" t="inlineStr">
        <is>
          <t xml:space="preserve"/>
        </is>
      </c>
      <c r="C15" s="12" t="inlineStr">
        <is>
          <t xml:space="preserve">Planned meters to date (approved plan), sector total</t>
        </is>
      </c>
      <c r="D15" s="12" t="inlineStr">
        <is>
          <t xml:space="preserve">S3 (see Measure)</t>
        </is>
      </c>
      <c r="E15" s="18">
        <f>SUMIFS('S3 Sector Submissions'!$S$6:$S$65,'S3 Sector Submissions'!$B$6:$B$65,$B$4)</f>
      </c>
      <c r="F15" s="18">
        <f>COUNTIFS('S3 Sector Submissions'!$B$6:$B$65,$B$4,'S3 Sector Submissions'!$A$6:$A$65,"&lt;&gt;",'S3 Sector Submissions'!$BB$6:$BB$65,"Y")</f>
      </c>
      <c r="G15" s="18">
        <f>COUNTIFS('S3 Sector Submissions'!$B$6:$B$65,$B$4,'S3 Sector Submissions'!$BB$6:$BB$65,"N")</f>
      </c>
      <c r="H15" s="7">
        <f>IF(F15&lt;'Start Here'!$B$35,"N","Y")</f>
      </c>
      <c r="I15" s="11"/>
      <c r="J15" s="4"/>
    </row>
    <row r="16">
      <c r="A16" s="12" t="inlineStr">
        <is>
          <t xml:space="preserve"/>
        </is>
      </c>
      <c r="B16" s="12" t="inlineStr">
        <is>
          <t xml:space="preserve"/>
        </is>
      </c>
      <c r="C16" s="12" t="inlineStr">
        <is>
          <t xml:space="preserve">Commissioned as a share of planned</t>
        </is>
      </c>
      <c r="D16" s="12" t="inlineStr">
        <is>
          <t xml:space="preserve">S3 (see Measure)</t>
        </is>
      </c>
      <c r="E16" s="9">
        <f>IFERROR(SUMIFS('S3 Sector Submissions'!$R$6:$R$65,'S3 Sector Submissions'!$B$6:$B$65,$B$4)/SUMIFS('S3 Sector Submissions'!$S$6:$S$65,'S3 Sector Submissions'!$B$6:$B$65,$B$4),"")</f>
      </c>
      <c r="F16" s="18">
        <f>COUNTIFS('S3 Sector Submissions'!$B$6:$B$65,$B$4,'S3 Sector Submissions'!$A$6:$A$65,"&lt;&gt;",'S3 Sector Submissions'!$BB$6:$BB$65,"Y")</f>
      </c>
      <c r="G16" s="18">
        <f>COUNTIFS('S3 Sector Submissions'!$B$6:$B$65,$B$4,'S3 Sector Submissions'!$BB$6:$BB$65,"N")</f>
      </c>
      <c r="H16" s="7">
        <f>IF(F16&lt;'Start Here'!$B$35,"N","Y")</f>
      </c>
      <c r="I16" s="11"/>
      <c r="J16" s="4"/>
    </row>
    <row r="17">
      <c r="A17" s="12" t="inlineStr">
        <is>
          <t xml:space="preserve">Sector medians for daily read success, billing accuracy, estimated-bill rate, and availability</t>
        </is>
      </c>
      <c r="B17" s="12" t="inlineStr">
        <is>
          <t xml:space="preserve">Technical and billing performance</t>
        </is>
      </c>
      <c r="C17" s="12" t="inlineStr">
        <is>
          <t xml:space="preserve">Median daily read success rate</t>
        </is>
      </c>
      <c r="D17" s="12" t="inlineStr">
        <is>
          <t xml:space="preserve">S3 (see Measure)</t>
        </is>
      </c>
      <c r="E17" s="9">
        <f t="array" ref="E17">IFERROR(MEDIAN(IF(('S3 Sector Submissions'!$B$6:$B$65=$B$4)*('S3 Sector Submissions'!$BB$6:$BB$65="Y")*('S3 Sector Submissions'!$T$6:$T$65&lt;&gt;""),'S3 Sector Submissions'!$T$6:$T$65)),"")</f>
      </c>
      <c r="F17" s="18">
        <f>COUNTIFS('S3 Sector Submissions'!$B$6:$B$65,$B$4,'S3 Sector Submissions'!$A$6:$A$65,"&lt;&gt;",'S3 Sector Submissions'!$BB$6:$BB$65,"Y")</f>
      </c>
      <c r="G17" s="18">
        <f>COUNTIFS('S3 Sector Submissions'!$B$6:$B$65,$B$4,'S3 Sector Submissions'!$BB$6:$BB$65,"N")</f>
      </c>
      <c r="H17" s="7">
        <f>IF(F17&lt;'Start Here'!$B$35,"N","Y")</f>
      </c>
      <c r="I17" s="11"/>
      <c r="J17" s="4"/>
    </row>
    <row r="18">
      <c r="A18" s="12" t="inlineStr">
        <is>
          <t xml:space="preserve"/>
        </is>
      </c>
      <c r="B18" s="12" t="inlineStr">
        <is>
          <t xml:space="preserve"/>
        </is>
      </c>
      <c r="C18" s="12" t="inlineStr">
        <is>
          <t xml:space="preserve">Median billing accuracy (bills ≥90 days old)</t>
        </is>
      </c>
      <c r="D18" s="12" t="inlineStr">
        <is>
          <t xml:space="preserve">S3 (see Measure)</t>
        </is>
      </c>
      <c r="E18" s="9">
        <f t="array" ref="E18">IFERROR(MEDIAN(IF(('S3 Sector Submissions'!$B$6:$B$65=$B$4)*('S3 Sector Submissions'!$BB$6:$BB$65="Y")*('S3 Sector Submissions'!$W$6:$W$65&lt;&gt;""),'S3 Sector Submissions'!$W$6:$W$65)),"")</f>
      </c>
      <c r="F18" s="18">
        <f>COUNTIFS('S3 Sector Submissions'!$B$6:$B$65,$B$4,'S3 Sector Submissions'!$A$6:$A$65,"&lt;&gt;",'S3 Sector Submissions'!$BB$6:$BB$65,"Y")</f>
      </c>
      <c r="G18" s="18">
        <f>COUNTIFS('S3 Sector Submissions'!$B$6:$B$65,$B$4,'S3 Sector Submissions'!$BB$6:$BB$65,"N")</f>
      </c>
      <c r="H18" s="7">
        <f>IF(F18&lt;'Start Here'!$B$35,"N","Y")</f>
      </c>
      <c r="I18" s="11"/>
      <c r="J18" s="4"/>
    </row>
    <row r="19">
      <c r="A19" s="12" t="inlineStr">
        <is>
          <t xml:space="preserve"/>
        </is>
      </c>
      <c r="B19" s="12" t="inlineStr">
        <is>
          <t xml:space="preserve"/>
        </is>
      </c>
      <c r="C19" s="12" t="inlineStr">
        <is>
          <t xml:space="preserve">Median estimated-bill rate</t>
        </is>
      </c>
      <c r="D19" s="12" t="inlineStr">
        <is>
          <t xml:space="preserve">S3 (see Measure)</t>
        </is>
      </c>
      <c r="E19" s="9">
        <f t="array" ref="E19">IFERROR(MEDIAN(IF(('S3 Sector Submissions'!$B$6:$B$65=$B$4)*('S3 Sector Submissions'!$BB$6:$BB$65="Y")*('S3 Sector Submissions'!$X$6:$X$65&lt;&gt;""),'S3 Sector Submissions'!$X$6:$X$65)),"")</f>
      </c>
      <c r="F19" s="18">
        <f>COUNTIFS('S3 Sector Submissions'!$B$6:$B$65,$B$4,'S3 Sector Submissions'!$A$6:$A$65,"&lt;&gt;",'S3 Sector Submissions'!$BB$6:$BB$65,"Y")</f>
      </c>
      <c r="G19" s="18">
        <f>COUNTIFS('S3 Sector Submissions'!$B$6:$B$65,$B$4,'S3 Sector Submissions'!$BB$6:$BB$65,"N")</f>
      </c>
      <c r="H19" s="7">
        <f>IF(F19&lt;'Start Here'!$B$35,"N","Y")</f>
      </c>
      <c r="I19" s="11"/>
      <c r="J19" s="4"/>
    </row>
    <row r="20">
      <c r="A20" s="12" t="inlineStr">
        <is>
          <t xml:space="preserve"/>
        </is>
      </c>
      <c r="B20" s="12" t="inlineStr">
        <is>
          <t xml:space="preserve"/>
        </is>
      </c>
      <c r="C20" s="12" t="inlineStr">
        <is>
          <t xml:space="preserve">Median HES and MDMS availability</t>
        </is>
      </c>
      <c r="D20" s="12" t="inlineStr">
        <is>
          <t xml:space="preserve">S3 (see Measure)</t>
        </is>
      </c>
      <c r="E20" s="9">
        <f t="array" ref="E20">IFERROR(MEDIAN(IF(('S3 Sector Submissions'!$B$6:$B$65=$B$4)*('S3 Sector Submissions'!$BB$6:$BB$65="Y")*('S3 Sector Submissions'!$U$6:$U$65&lt;&gt;""),'S3 Sector Submissions'!$U$6:$U$65)),"")</f>
      </c>
      <c r="F20" s="18">
        <f>COUNTIFS('S3 Sector Submissions'!$B$6:$B$65,$B$4,'S3 Sector Submissions'!$A$6:$A$65,"&lt;&gt;",'S3 Sector Submissions'!$BB$6:$BB$65,"Y")</f>
      </c>
      <c r="G20" s="18">
        <f>COUNTIFS('S3 Sector Submissions'!$B$6:$B$65,$B$4,'S3 Sector Submissions'!$BB$6:$BB$65,"N")</f>
      </c>
      <c r="H20" s="7">
        <f>IF(F20&lt;'Start Here'!$B$35,"N","Y")</f>
      </c>
      <c r="I20" s="11"/>
      <c r="J20" s="4"/>
    </row>
    <row r="21">
      <c r="A21" s="12" t="inlineStr">
        <is>
          <t xml:space="preserve">Complaints per 1,000 AMI accounts; meter-test turnaround; disconnection-safeguard breaches</t>
        </is>
      </c>
      <c r="B21" s="12" t="inlineStr">
        <is>
          <t xml:space="preserve">Consumer protection</t>
        </is>
      </c>
      <c r="C21" s="12" t="inlineStr">
        <is>
          <t xml:space="preserve">Median complaints per 1,000 AMI accounts</t>
        </is>
      </c>
      <c r="D21" s="12" t="inlineStr">
        <is>
          <t xml:space="preserve">S3 (see Measure)</t>
        </is>
      </c>
      <c r="E21" s="7">
        <f t="array" ref="E21">IFERROR(MEDIAN(IF(('S3 Sector Submissions'!$B$6:$B$65=$B$4)*('S3 Sector Submissions'!$BB$6:$BB$65="Y")*('S3 Sector Submissions'!$Y$6:$Y$65&lt;&gt;""),'S3 Sector Submissions'!$Y$6:$Y$65)),"")</f>
      </c>
      <c r="F21" s="18">
        <f>COUNTIFS('S3 Sector Submissions'!$B$6:$B$65,$B$4,'S3 Sector Submissions'!$A$6:$A$65,"&lt;&gt;",'S3 Sector Submissions'!$BB$6:$BB$65,"Y")</f>
      </c>
      <c r="G21" s="18">
        <f>COUNTIFS('S3 Sector Submissions'!$B$6:$B$65,$B$4,'S3 Sector Submissions'!$BB$6:$BB$65,"N")</f>
      </c>
      <c r="H21" s="7">
        <f>IF(F21&lt;'Start Here'!$B$35,"N","Y")</f>
      </c>
      <c r="I21" s="11"/>
      <c r="J21" s="4"/>
    </row>
    <row r="22">
      <c r="A22" s="12" t="inlineStr">
        <is>
          <t xml:space="preserve"/>
        </is>
      </c>
      <c r="B22" s="12" t="inlineStr">
        <is>
          <t xml:space="preserve"/>
        </is>
      </c>
      <c r="C22" s="12" t="inlineStr">
        <is>
          <t xml:space="preserve">Median meter-test turnaround (working days)</t>
        </is>
      </c>
      <c r="D22" s="12" t="inlineStr">
        <is>
          <t xml:space="preserve">S3 (see Measure)</t>
        </is>
      </c>
      <c r="E22" s="7">
        <f t="array" ref="E22">IFERROR(MEDIAN(IF(('S3 Sector Submissions'!$B$6:$B$65=$B$4)*('S3 Sector Submissions'!$BB$6:$BB$65="Y")*('S3 Sector Submissions'!$AA$6:$AA$65&lt;&gt;""),'S3 Sector Submissions'!$AA$6:$AA$65)),"")</f>
      </c>
      <c r="F22" s="18">
        <f>COUNTIFS('S3 Sector Submissions'!$B$6:$B$65,$B$4,'S3 Sector Submissions'!$A$6:$A$65,"&lt;&gt;",'S3 Sector Submissions'!$BB$6:$BB$65,"Y")</f>
      </c>
      <c r="G22" s="18">
        <f>COUNTIFS('S3 Sector Submissions'!$B$6:$B$65,$B$4,'S3 Sector Submissions'!$BB$6:$BB$65,"N")</f>
      </c>
      <c r="H22" s="7">
        <f>IF(F22&lt;'Start Here'!$B$35,"N","Y")</f>
      </c>
      <c r="I22" s="11"/>
      <c r="J22" s="4"/>
    </row>
    <row r="23">
      <c r="A23" s="12" t="inlineStr">
        <is>
          <t xml:space="preserve"/>
        </is>
      </c>
      <c r="B23" s="12" t="inlineStr">
        <is>
          <t xml:space="preserve"/>
        </is>
      </c>
      <c r="C23" s="12" t="inlineStr">
        <is>
          <t xml:space="preserve">Disconnection-safeguard breaches, sector total</t>
        </is>
      </c>
      <c r="D23" s="12" t="inlineStr">
        <is>
          <t xml:space="preserve">S3 (see Measure)</t>
        </is>
      </c>
      <c r="E23" s="18">
        <f>SUMIFS('S3 Sector Submissions'!$AB$6:$AB$65,'S3 Sector Submissions'!$B$6:$B$65,$B$4)</f>
      </c>
      <c r="F23" s="18">
        <f>COUNTIFS('S3 Sector Submissions'!$B$6:$B$65,$B$4,'S3 Sector Submissions'!$A$6:$A$65,"&lt;&gt;",'S3 Sector Submissions'!$BB$6:$BB$65,"Y")</f>
      </c>
      <c r="G23" s="18">
        <f>COUNTIFS('S3 Sector Submissions'!$B$6:$B$65,$B$4,'S3 Sector Submissions'!$BB$6:$BB$65,"N")</f>
      </c>
      <c r="H23" s="7">
        <f>IF(F23&lt;'Start Here'!$B$35,"N","Y")</f>
      </c>
      <c r="I23" s="11"/>
      <c r="J23" s="4"/>
    </row>
    <row r="24">
      <c r="A24" s="12" t="inlineStr">
        <is>
          <t xml:space="preserve">Security incidents and unresolved security findings, in aggregate</t>
        </is>
      </c>
      <c r="B24" s="12" t="inlineStr">
        <is>
          <t xml:space="preserve">Cyber resilience</t>
        </is>
      </c>
      <c r="C24" s="12" t="inlineStr">
        <is>
          <t xml:space="preserve">Security incidents in period, sector total (no utility named)</t>
        </is>
      </c>
      <c r="D24" s="12" t="inlineStr">
        <is>
          <t xml:space="preserve">S3 (see Measure)</t>
        </is>
      </c>
      <c r="E24" s="18">
        <f>SUMIFS('S3 Sector Submissions'!$AE$6:$AE$65,'S3 Sector Submissions'!$B$6:$B$65,$B$4)</f>
      </c>
      <c r="F24" s="18">
        <f>COUNTIFS('S3 Sector Submissions'!$B$6:$B$65,$B$4,'S3 Sector Submissions'!$A$6:$A$65,"&lt;&gt;",'S3 Sector Submissions'!$BB$6:$BB$65,"Y")</f>
      </c>
      <c r="G24" s="18">
        <f>COUNTIFS('S3 Sector Submissions'!$B$6:$B$65,$B$4,'S3 Sector Submissions'!$BB$6:$BB$65,"N")</f>
      </c>
      <c r="H24" s="7">
        <f>IF(F24&lt;'Start Here'!$B$35,"N","Y")</f>
      </c>
      <c r="I24" s="11"/>
      <c r="J24" s="4"/>
    </row>
    <row r="25">
      <c r="A25" s="12" t="inlineStr">
        <is>
          <t xml:space="preserve"/>
        </is>
      </c>
      <c r="B25" s="12" t="inlineStr">
        <is>
          <t xml:space="preserve"/>
        </is>
      </c>
      <c r="C25" s="12" t="inlineStr">
        <is>
          <t xml:space="preserve">Unresolved security findings, sector total (no utility named)</t>
        </is>
      </c>
      <c r="D25" s="12" t="inlineStr">
        <is>
          <t xml:space="preserve">S3 (see Measure)</t>
        </is>
      </c>
      <c r="E25" s="18">
        <f>SUMIFS('S3 Sector Submissions'!$AD$6:$AD$65,'S3 Sector Submissions'!$B$6:$B$65,$B$4)</f>
      </c>
      <c r="F25" s="18">
        <f>COUNTIFS('S3 Sector Submissions'!$B$6:$B$65,$B$4,'S3 Sector Submissions'!$A$6:$A$65,"&lt;&gt;",'S3 Sector Submissions'!$BB$6:$BB$65,"Y")</f>
      </c>
      <c r="G25" s="18">
        <f>COUNTIFS('S3 Sector Submissions'!$B$6:$B$65,$B$4,'S3 Sector Submissions'!$BB$6:$BB$65,"N")</f>
      </c>
      <c r="H25" s="7">
        <f>IF(F25&lt;'Start Here'!$B$35,"N","Y")</f>
      </c>
      <c r="I25" s="11"/>
      <c r="J25" s="4"/>
    </row>
    <row r="26">
      <c r="A26" s="12" t="inlineStr">
        <is>
          <t xml:space="preserve">Benefits realized against approved business cases; costs against approved budgets</t>
        </is>
      </c>
      <c r="B26" s="12" t="inlineStr">
        <is>
          <t xml:space="preserve">Value for money</t>
        </is>
      </c>
      <c r="C26" s="12" t="inlineStr">
        <is>
          <t xml:space="preserve">Benefits realized as a share of the approved business case to date</t>
        </is>
      </c>
      <c r="D26" s="12" t="inlineStr">
        <is>
          <t xml:space="preserve">S3 (see Measure)</t>
        </is>
      </c>
      <c r="E26" s="9">
        <f>IFERROR(SUMIFS('S3 Sector Submissions'!$AM$6:$AM$65,'S3 Sector Submissions'!$B$6:$B$65,$B$4)/SUMIFS('S3 Sector Submissions'!$AN$6:$AN$65,'S3 Sector Submissions'!$B$6:$B$65,$B$4),"")</f>
      </c>
      <c r="F26" s="18">
        <f>COUNTIFS('S3 Sector Submissions'!$B$6:$B$65,$B$4,'S3 Sector Submissions'!$A$6:$A$65,"&lt;&gt;",'S3 Sector Submissions'!$BB$6:$BB$65,"Y")</f>
      </c>
      <c r="G26" s="18">
        <f>COUNTIFS('S3 Sector Submissions'!$B$6:$B$65,$B$4,'S3 Sector Submissions'!$BB$6:$BB$65,"N")</f>
      </c>
      <c r="H26" s="7">
        <f>IF(F26&lt;'Start Here'!$B$35,"N","Y")</f>
      </c>
      <c r="I26" s="11"/>
      <c r="J26" s="4"/>
    </row>
    <row r="27">
      <c r="A27" s="12" t="inlineStr">
        <is>
          <t xml:space="preserve"/>
        </is>
      </c>
      <c r="B27" s="12" t="inlineStr">
        <is>
          <t xml:space="preserve"/>
        </is>
      </c>
      <c r="C27" s="12" t="inlineStr">
        <is>
          <t xml:space="preserve">Capital cost to date as a share of the approved capital budget</t>
        </is>
      </c>
      <c r="D27" s="12" t="inlineStr">
        <is>
          <t xml:space="preserve">S3 (see Measure)</t>
        </is>
      </c>
      <c r="E27" s="9">
        <f>IFERROR(SUMIFS('S3 Sector Submissions'!$AI$6:$AI$65,'S3 Sector Submissions'!$B$6:$B$65,$B$4)/SUMIFS('S3 Sector Submissions'!$AJ$6:$AJ$65,'S3 Sector Submissions'!$B$6:$B$65,$B$4),"")</f>
      </c>
      <c r="F27" s="18">
        <f>COUNTIFS('S3 Sector Submissions'!$B$6:$B$65,$B$4,'S3 Sector Submissions'!$A$6:$A$65,"&lt;&gt;",'S3 Sector Submissions'!$BB$6:$BB$65,"Y")</f>
      </c>
      <c r="G27" s="18">
        <f>COUNTIFS('S3 Sector Submissions'!$B$6:$B$65,$B$4,'S3 Sector Submissions'!$BB$6:$BB$65,"N")</f>
      </c>
      <c r="H27" s="7">
        <f>IF(F27&lt;'Start Here'!$B$35,"N","Y")</f>
      </c>
      <c r="I27" s="11"/>
      <c r="J27" s="4"/>
    </row>
    <row r="28">
      <c r="A28" s="12" t="inlineStr">
        <is>
          <t xml:space="preserve"/>
        </is>
      </c>
      <c r="B28" s="12" t="inlineStr">
        <is>
          <t xml:space="preserve"/>
        </is>
      </c>
      <c r="C28" s="12" t="inlineStr">
        <is>
          <t xml:space="preserve">Operating cost to date as a share of the approved operating budget to date</t>
        </is>
      </c>
      <c r="D28" s="12" t="inlineStr">
        <is>
          <t xml:space="preserve">S3 (see Measure)</t>
        </is>
      </c>
      <c r="E28" s="9">
        <f>IFERROR(SUMIFS('S3 Sector Submissions'!$AK$6:$AK$65,'S3 Sector Submissions'!$B$6:$B$65,$B$4)/SUMIFS('S3 Sector Submissions'!$AL$6:$AL$65,'S3 Sector Submissions'!$B$6:$B$65,$B$4),"")</f>
      </c>
      <c r="F28" s="18">
        <f>COUNTIFS('S3 Sector Submissions'!$B$6:$B$65,$B$4,'S3 Sector Submissions'!$A$6:$A$65,"&lt;&gt;",'S3 Sector Submissions'!$BB$6:$BB$65,"Y")</f>
      </c>
      <c r="G28" s="18">
        <f>COUNTIFS('S3 Sector Submissions'!$B$6:$B$65,$B$4,'S3 Sector Submissions'!$BB$6:$BB$65,"N")</f>
      </c>
      <c r="H28" s="7">
        <f>IF(F28&lt;'Start Here'!$B$35,"N","Y")</f>
      </c>
      <c r="I28" s="11"/>
      <c r="J28" s="4"/>
    </row>
    <row r="29">
      <c r="A29" s="12" t="inlineStr">
        <is>
          <t xml:space="preserve">Deviations from the minimum mandatory set and open conditions</t>
        </is>
      </c>
      <c r="B29" s="12" t="inlineStr">
        <is>
          <t xml:space="preserve">Framework conformance</t>
        </is>
      </c>
      <c r="C29" s="12" t="inlineStr">
        <is>
          <t xml:space="preserve">Approved tailoring decisions, sector total</t>
        </is>
      </c>
      <c r="D29" s="12" t="inlineStr">
        <is>
          <t xml:space="preserve">S3 (see Measure)</t>
        </is>
      </c>
      <c r="E29" s="18">
        <f>SUMIFS('S3 Sector Submissions'!$AQ$6:$AQ$65,'S3 Sector Submissions'!$B$6:$B$65,$B$4)</f>
      </c>
      <c r="F29" s="18">
        <f>COUNTIFS('S3 Sector Submissions'!$B$6:$B$65,$B$4,'S3 Sector Submissions'!$A$6:$A$65,"&lt;&gt;",'S3 Sector Submissions'!$BB$6:$BB$65,"Y")</f>
      </c>
      <c r="G29" s="18">
        <f>COUNTIFS('S3 Sector Submissions'!$B$6:$B$65,$B$4,'S3 Sector Submissions'!$BB$6:$BB$65,"N")</f>
      </c>
      <c r="H29" s="7">
        <f>IF(F29&lt;'Start Here'!$B$35,"N","Y")</f>
      </c>
      <c r="I29" s="11"/>
      <c r="J29" s="4"/>
    </row>
    <row r="30">
      <c r="A30" s="12" t="inlineStr">
        <is>
          <t xml:space="preserve"/>
        </is>
      </c>
      <c r="B30" s="12" t="inlineStr">
        <is>
          <t xml:space="preserve"/>
        </is>
      </c>
      <c r="C30" s="12" t="inlineStr">
        <is>
          <t xml:space="preserve">Open deviations, sector total</t>
        </is>
      </c>
      <c r="D30" s="12" t="inlineStr">
        <is>
          <t xml:space="preserve">S3 (see Measure)</t>
        </is>
      </c>
      <c r="E30" s="18">
        <f>SUMIFS('S3 Sector Submissions'!$AR$6:$AR$65,'S3 Sector Submissions'!$B$6:$B$65,$B$4)</f>
      </c>
      <c r="F30" s="18">
        <f>COUNTIFS('S3 Sector Submissions'!$B$6:$B$65,$B$4,'S3 Sector Submissions'!$A$6:$A$65,"&lt;&gt;",'S3 Sector Submissions'!$BB$6:$BB$65,"Y")</f>
      </c>
      <c r="G30" s="18">
        <f>COUNTIFS('S3 Sector Submissions'!$B$6:$B$65,$B$4,'S3 Sector Submissions'!$BB$6:$BB$65,"N")</f>
      </c>
      <c r="H30" s="7">
        <f>IF(F30&lt;'Start Here'!$B$35,"N","Y")</f>
      </c>
      <c r="I30" s="11"/>
      <c r="J30" s="4"/>
    </row>
    <row r="31">
      <c r="A31" s="12" t="inlineStr">
        <is>
          <t xml:space="preserve"/>
        </is>
      </c>
      <c r="B31" s="12" t="inlineStr">
        <is>
          <t xml:space="preserve"/>
        </is>
      </c>
      <c r="C31" s="12" t="inlineStr">
        <is>
          <t xml:space="preserve">Open gate conditions, sector total</t>
        </is>
      </c>
      <c r="D31" s="12" t="inlineStr">
        <is>
          <t xml:space="preserve">S3 (see Measure)</t>
        </is>
      </c>
      <c r="E31" s="18">
        <f>SUMIFS('S3 Sector Submissions'!$AP$6:$AP$65,'S3 Sector Submissions'!$B$6:$B$65,$B$4)</f>
      </c>
      <c r="F31" s="18">
        <f>COUNTIFS('S3 Sector Submissions'!$B$6:$B$65,$B$4,'S3 Sector Submissions'!$A$6:$A$65,"&lt;&gt;",'S3 Sector Submissions'!$BB$6:$BB$65,"Y")</f>
      </c>
      <c r="G31" s="18">
        <f>COUNTIFS('S3 Sector Submissions'!$B$6:$B$65,$B$4,'S3 Sector Submissions'!$BB$6:$BB$65,"N")</f>
      </c>
      <c r="H31" s="7">
        <f>IF(F31&lt;'Start Here'!$B$35,"N","Y")</f>
      </c>
      <c r="I31" s="11"/>
      <c r="J31" s="4"/>
    </row>
    <row r="32">
      <c r="A32" s="12" t="inlineStr">
        <is>
          <t xml:space="preserve"/>
        </is>
      </c>
      <c r="B32" s="12" t="inlineStr">
        <is>
          <t xml:space="preserve"/>
        </is>
      </c>
      <c r="C32" s="12" t="inlineStr">
        <is>
          <t xml:space="preserve">Open non-conformance records (S8 Block A, status not Closed)</t>
        </is>
      </c>
      <c r="D32" s="12" t="inlineStr">
        <is>
          <t xml:space="preserve">S8 Block A</t>
        </is>
      </c>
      <c r="E32" s="18">
        <f>COUNTIFS('S8 Conformance Register'!$A$6:$A$35,"&lt;&gt;",'S8 Conformance Register'!$O$6:$O$35,"&lt;&gt;Closed")</f>
      </c>
      <c r="F32" s="18">
        <f>COUNTIFS('S3 Sector Submissions'!$B$6:$B$65,$B$4,'S3 Sector Submissions'!$A$6:$A$65,"&lt;&gt;",'S3 Sector Submissions'!$BB$6:$BB$65,"Y")</f>
      </c>
      <c r="G32" s="18">
        <f>COUNTIFS('S3 Sector Submissions'!$B$6:$B$65,$B$4,'S3 Sector Submissions'!$BB$6:$BB$65,"N")</f>
      </c>
      <c r="H32" s="7">
        <f>IF(F32&lt;'Start Here'!$B$35,"N","Y")</f>
      </c>
      <c r="I32" s="11"/>
      <c r="J32" s="4"/>
    </row>
    <row r="34">
      <c r="A34" s="15" t="inlineStr">
        <is>
          <t xml:space="preserve">Adopting Body indicators added under its own instrument go below this line (23.3: reporting formats may be localized). The seven rows above are the Protocol’s indicator set and are not edited.</t>
        </is>
      </c>
    </row>
    <row r="36">
      <c r="A36" s="4"/>
      <c r="B36" s="4"/>
      <c r="C36" s="4"/>
      <c r="D36" s="4"/>
      <c r="E36" s="4"/>
      <c r="F36" s="4"/>
      <c r="G36" s="4"/>
      <c r="H36" s="4"/>
      <c r="I36" s="4"/>
      <c r="J36" s="4"/>
    </row>
    <row r="37">
      <c r="A37" s="4"/>
      <c r="B37" s="4"/>
      <c r="C37" s="4"/>
      <c r="D37" s="4"/>
      <c r="E37" s="4"/>
      <c r="F37" s="4"/>
      <c r="G37" s="4"/>
      <c r="H37" s="4"/>
      <c r="I37" s="4"/>
      <c r="J37" s="4"/>
    </row>
    <row r="38">
      <c r="A38" s="4"/>
      <c r="B38" s="4"/>
      <c r="C38" s="4"/>
      <c r="D38" s="4"/>
      <c r="E38" s="4"/>
      <c r="F38" s="4"/>
      <c r="G38" s="4"/>
      <c r="H38" s="4"/>
      <c r="I38" s="4"/>
      <c r="J38" s="4"/>
    </row>
    <row r="39">
      <c r="A39" s="4"/>
      <c r="B39" s="4"/>
      <c r="C39" s="4"/>
      <c r="D39" s="4"/>
      <c r="E39" s="4"/>
      <c r="F39" s="4"/>
      <c r="G39" s="4"/>
      <c r="H39" s="4"/>
      <c r="I39" s="4"/>
      <c r="J39" s="4"/>
    </row>
    <row r="40">
      <c r="A40" s="4"/>
      <c r="B40" s="4"/>
      <c r="C40" s="4"/>
      <c r="D40" s="4"/>
      <c r="E40" s="4"/>
      <c r="F40" s="4"/>
      <c r="G40" s="4"/>
      <c r="H40" s="4"/>
      <c r="I40" s="4"/>
      <c r="J40" s="4"/>
    </row>
    <row r="41">
      <c r="A41" s="4"/>
      <c r="B41" s="4"/>
      <c r="C41" s="4"/>
      <c r="D41" s="4"/>
      <c r="E41" s="4"/>
      <c r="F41" s="4"/>
      <c r="G41" s="4"/>
      <c r="H41" s="4"/>
      <c r="I41" s="4"/>
      <c r="J41" s="4"/>
    </row>
  </sheetData>
  <dataValidations count="1">
    <dataValidation type="list" allowBlank="1" showDropDown="0" showErrorMessage="1" errorStyle="warning" errorTitle="Check the value" error="This cell expects one of the listed values. Choose from the list or record the reason for a different entry." sqref="I6:I32">
      <formula1>Lists!$N$2:$N$3</formula1>
    </dataValidation>
  </dataValidations>
  <pageMargins left="0.5" right="0.5" top="0.6" bottom="0.6" header="0.3" footer="0.3"/>
  <pageSetup orientation="landscape" fitToWidth="1" fitToHeight="0"/>
</worksheet>
</file>

<file path=xl/worksheets/sheet12.xml><?xml version="1.0" encoding="utf-8"?>
<worksheet xmlns="http://schemas.openxmlformats.org/spreadsheetml/2006/main" xmlns:r="http://schemas.openxmlformats.org/officeDocument/2006/relationships">
  <sheetPr>
    <tabColor rgb="FF808080"/>
    <pageSetUpPr fitToPage="1"/>
  </sheetPr>
  <dimension ref="A1:AU36"/>
  <sheetViews>
    <sheetView showGridLines="0" workbookViewId="0">
      <pane ySplit="1" topLeftCell="A2" activePane="bottomRight" state="frozen"/>
      <selection pane="bottomRight" activeCell="A2" sqref="A2"/>
    </sheetView>
  </sheetViews>
  <sheetFormatPr defaultRowHeight="15"/>
  <cols>
    <col min="1" max="1" width="30" customWidth="1"/>
    <col min="2" max="2" width="30" customWidth="1"/>
    <col min="3" max="3" width="30" customWidth="1"/>
    <col min="4" max="4" width="30" customWidth="1"/>
    <col min="5" max="5" width="30" customWidth="1"/>
    <col min="6" max="6" width="30" customWidth="1"/>
    <col min="7" max="7" width="30" customWidth="1"/>
    <col min="8" max="8" width="30" customWidth="1"/>
    <col min="9" max="9" width="30" customWidth="1"/>
    <col min="10" max="10" width="30" customWidth="1"/>
    <col min="11" max="11" width="30" customWidth="1"/>
    <col min="12" max="12" width="30" customWidth="1"/>
    <col min="13" max="13" width="30" customWidth="1"/>
    <col min="14" max="14" width="30" customWidth="1"/>
    <col min="15" max="15" width="30" customWidth="1"/>
    <col min="16" max="16" width="30" customWidth="1"/>
    <col min="17" max="17" width="30" customWidth="1"/>
    <col min="18" max="18" width="30" customWidth="1"/>
    <col min="19" max="19" width="30" customWidth="1"/>
    <col min="20" max="20" width="30" customWidth="1"/>
    <col min="21" max="21" width="30" customWidth="1"/>
    <col min="22" max="22" width="30" customWidth="1"/>
    <col min="23" max="23" width="30" customWidth="1"/>
    <col min="24" max="24" width="30" customWidth="1"/>
    <col min="25" max="25" width="30" customWidth="1"/>
    <col min="26" max="26" width="30" customWidth="1"/>
    <col min="27" max="27" width="30" customWidth="1"/>
    <col min="28" max="28" width="30" customWidth="1"/>
    <col min="29" max="29" width="30" customWidth="1"/>
    <col min="30" max="30" width="30" customWidth="1"/>
    <col min="31" max="31" width="30" customWidth="1"/>
    <col min="32" max="32" width="30" customWidth="1"/>
    <col min="33" max="33" width="30" customWidth="1"/>
    <col min="34" max="34" width="30" customWidth="1"/>
    <col min="35" max="35" width="30" customWidth="1"/>
    <col min="36" max="36" width="30" customWidth="1"/>
    <col min="37" max="37" width="30" customWidth="1"/>
    <col min="38" max="38" width="30" customWidth="1"/>
    <col min="39" max="39" width="30" customWidth="1"/>
    <col min="40" max="40" width="30" customWidth="1"/>
    <col min="41" max="41" width="30" customWidth="1"/>
    <col min="42" max="42" width="30" customWidth="1"/>
    <col min="43" max="43" width="30" customWidth="1"/>
    <col min="44" max="44" width="30" customWidth="1"/>
    <col min="45" max="45" width="30" customWidth="1"/>
    <col min="46" max="46" width="30" customWidth="1"/>
    <col min="47" max="47" width="30" customWidth="1"/>
  </cols>
  <sheetData>
    <row r="1">
      <c r="A1" s="3" t="inlineStr">
        <is>
          <t xml:space="preserve">Stages (Section 5)</t>
        </is>
      </c>
      <c r="B1" s="3" t="inlineStr">
        <is>
          <t xml:space="preserve">Gates and annual review (Section 5; Annex B.1)</t>
        </is>
      </c>
      <c r="C1" s="3" t="inlineStr">
        <is>
          <t xml:space="preserve">Gates 1 to 5 (Annex B.1)</t>
        </is>
      </c>
      <c r="D1" s="3" t="inlineStr">
        <is>
          <t xml:space="preserve">Gates or not gate-specific</t>
        </is>
      </c>
      <c r="E1" s="3" t="inlineStr">
        <is>
          <t xml:space="preserve">Gates needing concurrence (Section 24)</t>
        </is>
      </c>
      <c r="F1" s="3" t="inlineStr">
        <is>
          <t xml:space="preserve">Allowed outcomes (Annex B.1, verbatim)</t>
        </is>
      </c>
      <c r="G1" s="3" t="inlineStr">
        <is>
          <t xml:space="preserve">Gate of each outcome (Annex B.1)</t>
        </is>
      </c>
      <c r="H1" s="3" t="inlineStr">
        <is>
          <t xml:space="preserve">Delivery confidence rating (5.4; Utility Workbook adds Not reviewed)</t>
        </is>
      </c>
      <c r="I1" s="3" t="inlineStr">
        <is>
          <t xml:space="preserve">Recommendation class (5.4)</t>
        </is>
      </c>
      <c r="J1" s="3" t="inlineStr">
        <is>
          <t xml:space="preserve">Forms of adoption (23.2)</t>
        </is>
      </c>
      <c r="K1" s="3" t="inlineStr">
        <is>
          <t xml:space="preserve">Staged adoption path (30.3)</t>
        </is>
      </c>
      <c r="L1" s="3" t="inlineStr">
        <is>
          <t xml:space="preserve">Basis of the Adopting Body interest (23.1, 24)</t>
        </is>
      </c>
      <c r="M1" s="3" t="inlineStr">
        <is>
          <t xml:space="preserve">Concurrence basis (24)</t>
        </is>
      </c>
      <c r="N1" s="3" t="inlineStr">
        <is>
          <t xml:space="preserve">Y/N</t>
        </is>
      </c>
      <c r="O1" s="3" t="inlineStr">
        <is>
          <t xml:space="preserve">Y/N/N/A</t>
        </is>
      </c>
      <c r="P1" s="3" t="inlineStr">
        <is>
          <t xml:space="preserve">Yes/No/N/A (T13)</t>
        </is>
      </c>
      <c r="Q1" s="3" t="inlineStr">
        <is>
          <t xml:space="preserve">Utility type (23.1)</t>
        </is>
      </c>
      <c r="R1" s="3" t="inlineStr">
        <is>
          <t xml:space="preserve">Grid-connected or off-grid (Annex H)</t>
        </is>
      </c>
      <c r="S1" s="3" t="inlineStr">
        <is>
          <t xml:space="preserve">Legal basis for reporting (26.1)</t>
        </is>
      </c>
      <c r="T1" s="3" t="inlineStr">
        <is>
          <t xml:space="preserve">Reporting status (derived)</t>
        </is>
      </c>
      <c r="U1" s="3" t="inlineStr">
        <is>
          <t xml:space="preserve">Program status (derived from 5.1)</t>
        </is>
      </c>
      <c r="V1" s="3" t="inlineStr">
        <is>
          <t xml:space="preserve">Readiness categories (Annex A.1)</t>
        </is>
      </c>
      <c r="W1" s="3" t="inlineStr">
        <is>
          <t xml:space="preserve">Concurrence decision (derived; the Protocol names the acts, not a vocabulary)</t>
        </is>
      </c>
      <c r="X1" s="3" t="inlineStr">
        <is>
          <t xml:space="preserve">Include in benchmark (26.2)</t>
        </is>
      </c>
      <c r="Y1" s="3" t="inlineStr">
        <is>
          <t xml:space="preserve">Peer group dimension (26.3; Annex H)</t>
        </is>
      </c>
      <c r="Z1" s="3" t="inlineStr">
        <is>
          <t xml:space="preserve">Anonymization check (26.3)</t>
        </is>
      </c>
      <c r="AA1" s="3" t="inlineStr">
        <is>
          <t xml:space="preserve">K2 numeric fields (Annex H)</t>
        </is>
      </c>
      <c r="AB1" s="3" t="inlineStr">
        <is>
          <t xml:space="preserve">Accreditation status (derived from 28.2)</t>
        </is>
      </c>
      <c r="AC1" s="3" t="inlineStr">
        <is>
          <t xml:space="preserve">Rating scale (5.4)</t>
        </is>
      </c>
      <c r="AD1" s="3" t="inlineStr">
        <is>
          <t xml:space="preserve">Shared service models (27, 27.2)</t>
        </is>
      </c>
      <c r="AE1" s="3" t="inlineStr">
        <is>
          <t xml:space="preserve">Shared specialist services (27.2, verbatim)</t>
        </is>
      </c>
      <c r="AF1" s="3" t="inlineStr">
        <is>
          <t xml:space="preserve">Shared service status (derived)</t>
        </is>
      </c>
      <c r="AG1" s="3" t="inlineStr">
        <is>
          <t xml:space="preserve">Source of a lesson (derived from T2, T8, T9, 11.3, 29.2)</t>
        </is>
      </c>
      <c r="AH1" s="3" t="inlineStr">
        <is>
          <t xml:space="preserve">Lesson topics (Section 25 areas plus derived)</t>
        </is>
      </c>
      <c r="AI1" s="3" t="inlineStr">
        <is>
          <t xml:space="preserve">Anonymization applied (29.3)</t>
        </is>
      </c>
      <c r="AJ1" s="3" t="inlineStr">
        <is>
          <t xml:space="preserve">How a non-conformance was identified (derived)</t>
        </is>
      </c>
      <c r="AK1" s="3" t="inlineStr">
        <is>
          <t xml:space="preserve">Type of non-conformance (24.3 verbatim; items 3 and 4 derived from 29.1)</t>
        </is>
      </c>
      <c r="AL1" s="3" t="inlineStr">
        <is>
          <t xml:space="preserve">Adopting Body action (24.3)</t>
        </is>
      </c>
      <c r="AM1" s="3" t="inlineStr">
        <is>
          <t xml:space="preserve">Record status (Utility Workbook P6 vocabulary)</t>
        </is>
      </c>
      <c r="AN1" s="3" t="inlineStr">
        <is>
          <t xml:space="preserve">Listing status (derived)</t>
        </is>
      </c>
      <c r="AO1" s="3" t="inlineStr">
        <is>
          <t xml:space="preserve">Y/N/Not yet measured</t>
        </is>
      </c>
      <c r="AP1" s="3" t="inlineStr">
        <is>
          <t xml:space="preserve">T14 core question</t>
        </is>
      </c>
      <c r="AQ1" s="3" t="inlineStr">
        <is>
          <t xml:space="preserve">Core elements (23.3, verbatim)</t>
        </is>
      </c>
      <c r="AR1" s="3" t="inlineStr">
        <is>
          <t xml:space="preserve">Edition concerned (T14; 30.1)</t>
        </is>
      </c>
      <c r="AS1" s="3" t="inlineStr">
        <is>
          <t xml:space="preserve">Change request decision (derived; no vocabulary in the source)</t>
        </is>
      </c>
      <c r="AT1" s="3" t="inlineStr">
        <is>
          <t xml:space="preserve">Change request status (Utility Workbook W1 Change Log vocabulary)</t>
        </is>
      </c>
      <c r="AU1" s="3" t="inlineStr">
        <is>
          <t xml:space="preserve">Named in v5.1?</t>
        </is>
      </c>
    </row>
    <row r="2">
      <c r="A2" s="12" t="inlineStr">
        <is>
          <t xml:space="preserve">A: Assess</t>
        </is>
      </c>
      <c r="B2" s="12" t="inlineStr">
        <is>
          <t xml:space="preserve">Gate 1: Proceed to Model</t>
        </is>
      </c>
      <c r="C2" s="12" t="inlineStr">
        <is>
          <t xml:space="preserve">Gate 1: Proceed to Model</t>
        </is>
      </c>
      <c r="D2" s="12" t="inlineStr">
        <is>
          <t xml:space="preserve">Gate 1: Proceed to Model</t>
        </is>
      </c>
      <c r="E2" s="12" t="inlineStr">
        <is>
          <t xml:space="preserve">Gate 2: Pilot approval</t>
        </is>
      </c>
      <c r="F2" s="12" t="inlineStr">
        <is>
          <t xml:space="preserve">Proceed</t>
        </is>
      </c>
      <c r="G2" s="12" t="inlineStr">
        <is>
          <t xml:space="preserve">Gate 1</t>
        </is>
      </c>
      <c r="H2" s="12" t="inlineStr">
        <is>
          <t xml:space="preserve">Green</t>
        </is>
      </c>
      <c r="I2" s="12" t="inlineStr">
        <is>
          <t xml:space="preserve">Critical</t>
        </is>
      </c>
      <c r="J2" s="12" t="inlineStr">
        <is>
          <t xml:space="preserve">Reference</t>
        </is>
      </c>
      <c r="K2" s="12" t="inlineStr">
        <is>
          <t xml:space="preserve">Reference adoption</t>
        </is>
      </c>
      <c r="L2" s="12" t="inlineStr">
        <is>
          <t xml:space="preserve">Funds</t>
        </is>
      </c>
      <c r="M2" s="12" t="inlineStr">
        <is>
          <t xml:space="preserve">Funds</t>
        </is>
      </c>
      <c r="N2" s="12" t="inlineStr">
        <is>
          <t xml:space="preserve">Y</t>
        </is>
      </c>
      <c r="O2" s="12" t="inlineStr">
        <is>
          <t xml:space="preserve">Y</t>
        </is>
      </c>
      <c r="P2" s="12" t="inlineStr">
        <is>
          <t xml:space="preserve">Yes</t>
        </is>
      </c>
      <c r="Q2" s="12" t="inlineStr">
        <is>
          <t xml:space="preserve">DU</t>
        </is>
      </c>
      <c r="R2" s="12" t="inlineStr">
        <is>
          <t xml:space="preserve">Grid-connected</t>
        </is>
      </c>
      <c r="S2" s="12" t="inlineStr">
        <is>
          <t xml:space="preserve">Adopting Body’s legal authority</t>
        </is>
      </c>
      <c r="T2" s="12" t="inlineStr">
        <is>
          <t xml:space="preserve">Received</t>
        </is>
      </c>
      <c r="U2" s="12" t="inlineStr">
        <is>
          <t xml:space="preserve">Active</t>
        </is>
      </c>
      <c r="V2" s="12" t="inlineStr">
        <is>
          <t xml:space="preserve">Governance</t>
        </is>
      </c>
      <c r="W2" s="12" t="inlineStr">
        <is>
          <t xml:space="preserve">Concurrence given</t>
        </is>
      </c>
      <c r="X2" s="12" t="inlineStr">
        <is>
          <t xml:space="preserve">Y</t>
        </is>
      </c>
      <c r="Y2" s="12" t="inlineStr">
        <is>
          <t xml:space="preserve">Size band</t>
        </is>
      </c>
      <c r="Z2" s="12" t="inlineStr">
        <is>
          <t xml:space="preserve">Aggregated and anonymized</t>
        </is>
      </c>
      <c r="AA2" s="12" t="inlineStr">
        <is>
          <t xml:space="preserve">Connections served</t>
        </is>
      </c>
      <c r="AB2" s="12" t="inlineStr">
        <is>
          <t xml:space="preserve">Applied</t>
        </is>
      </c>
      <c r="AC2" s="12" t="inlineStr">
        <is>
          <t xml:space="preserve">Five-level (Green, Green/Amber, Amber, Amber/Red, Red)</t>
        </is>
      </c>
      <c r="AD2" s="12" t="inlineStr">
        <is>
          <t xml:space="preserve">Joint procurement</t>
        </is>
      </c>
      <c r="AE2" s="12" t="inlineStr">
        <is>
          <t xml:space="preserve">Independent penetration testing</t>
        </is>
      </c>
      <c r="AF2" s="12" t="inlineStr">
        <is>
          <t xml:space="preserve">Proposed</t>
        </is>
      </c>
      <c r="AG2" s="12" t="inlineStr">
        <is>
          <t xml:space="preserve">Pilot Evaluation Report (T2)</t>
        </is>
      </c>
      <c r="AH2" s="12" t="inlineStr">
        <is>
          <t xml:space="preserve">Metering</t>
        </is>
      </c>
      <c r="AI2" s="12" t="inlineStr">
        <is>
          <t xml:space="preserve">Anonymized</t>
        </is>
      </c>
      <c r="AJ2" s="12" t="inlineStr">
        <is>
          <t xml:space="preserve">Sector submission (S3)</t>
        </is>
      </c>
      <c r="AK2" s="12" t="inlineStr">
        <is>
          <t xml:space="preserve">Proceeded without meeting a gate’s Must criteria</t>
        </is>
      </c>
      <c r="AL2" s="12" t="inlineStr">
        <is>
          <t xml:space="preserve">Withhold concurrence</t>
        </is>
      </c>
      <c r="AM2" s="12" t="inlineStr">
        <is>
          <t xml:space="preserve">Open</t>
        </is>
      </c>
      <c r="AN2" s="12" t="inlineStr">
        <is>
          <t xml:space="preserve">Listed</t>
        </is>
      </c>
      <c r="AO2" s="12" t="inlineStr">
        <is>
          <t xml:space="preserve">Y</t>
        </is>
      </c>
      <c r="AP2" s="12" t="inlineStr">
        <is>
          <t xml:space="preserve">Yes (major revision)</t>
        </is>
      </c>
      <c r="AQ2" s="12" t="inlineStr">
        <is>
          <t xml:space="preserve">The six stages and five gates, with written decision records and independent review at Gates 2 and 4</t>
        </is>
      </c>
      <c r="AR2" s="12" t="inlineStr">
        <is>
          <t xml:space="preserve">Adopting Body edition</t>
        </is>
      </c>
      <c r="AS2" s="12" t="inlineStr">
        <is>
          <t xml:space="preserve">Accepted (minor revision)</t>
        </is>
      </c>
      <c r="AT2" s="12" t="inlineStr">
        <is>
          <t xml:space="preserve">Proposed</t>
        </is>
      </c>
      <c r="AU2" s="12" t="inlineStr">
        <is>
          <t xml:space="preserve">Yes (named)</t>
        </is>
      </c>
    </row>
    <row r="3">
      <c r="A3" s="12" t="inlineStr">
        <is>
          <t xml:space="preserve">M: Model</t>
        </is>
      </c>
      <c r="B3" s="12" t="inlineStr">
        <is>
          <t xml:space="preserve">Gate 2: Pilot approval</t>
        </is>
      </c>
      <c r="C3" s="12" t="inlineStr">
        <is>
          <t xml:space="preserve">Gate 2: Pilot approval</t>
        </is>
      </c>
      <c r="D3" s="12" t="inlineStr">
        <is>
          <t xml:space="preserve">Gate 2: Pilot approval</t>
        </is>
      </c>
      <c r="E3" s="12" t="inlineStr">
        <is>
          <t xml:space="preserve">Gate 4: Investment decision</t>
        </is>
      </c>
      <c r="F3" s="12" t="inlineStr">
        <is>
          <t xml:space="preserve">Proceed with conditions (Should criteria or gap-plan items only)</t>
        </is>
      </c>
      <c r="G3" s="12" t="inlineStr">
        <is>
          <t xml:space="preserve">Gate 1</t>
        </is>
      </c>
      <c r="H3" s="12" t="inlineStr">
        <is>
          <t xml:space="preserve">Green/Amber</t>
        </is>
      </c>
      <c r="I3" s="12" t="inlineStr">
        <is>
          <t xml:space="preserve">Essential</t>
        </is>
      </c>
      <c r="J3" s="12" t="inlineStr">
        <is>
          <t xml:space="preserve">Reissue</t>
        </is>
      </c>
      <c r="K3" s="12" t="inlineStr">
        <is>
          <t xml:space="preserve">Field validation</t>
        </is>
      </c>
      <c r="L3" s="12" t="inlineStr">
        <is>
          <t xml:space="preserve">Lends to</t>
        </is>
      </c>
      <c r="M3" s="12" t="inlineStr">
        <is>
          <t xml:space="preserve">Lends to</t>
        </is>
      </c>
      <c r="N3" s="12" t="inlineStr">
        <is>
          <t xml:space="preserve">N</t>
        </is>
      </c>
      <c r="O3" s="12" t="inlineStr">
        <is>
          <t xml:space="preserve">N</t>
        </is>
      </c>
      <c r="P3" s="12" t="inlineStr">
        <is>
          <t xml:space="preserve">No</t>
        </is>
      </c>
      <c r="Q3" s="12" t="inlineStr">
        <is>
          <t xml:space="preserve">EC</t>
        </is>
      </c>
      <c r="R3" s="12" t="inlineStr">
        <is>
          <t xml:space="preserve">Off-grid</t>
        </is>
      </c>
      <c r="S3" s="12" t="inlineStr">
        <is>
          <t xml:space="preserve">Data-sharing agreement</t>
        </is>
      </c>
      <c r="T3" s="12" t="inlineStr">
        <is>
          <t xml:space="preserve">Due</t>
        </is>
      </c>
      <c r="U3" s="12" t="inlineStr">
        <is>
          <t xml:space="preserve">Stopped at a gate</t>
        </is>
      </c>
      <c r="V3" s="12" t="inlineStr">
        <is>
          <t xml:space="preserve">Organization and workforce</t>
        </is>
      </c>
      <c r="W3" s="12" t="inlineStr">
        <is>
          <t xml:space="preserve">Concurrence given with conditions</t>
        </is>
      </c>
      <c r="X3" s="12" t="inlineStr">
        <is>
          <t xml:space="preserve">N</t>
        </is>
      </c>
      <c r="Y3" s="12" t="inlineStr">
        <is>
          <t xml:space="preserve">Grid-connected or off-grid</t>
        </is>
      </c>
      <c r="Z3" s="12" t="inlineStr">
        <is>
          <t xml:space="preserve">Contains identifiable data (do not publish)</t>
        </is>
      </c>
      <c r="AA3" s="12" t="inlineStr">
        <is>
          <t xml:space="preserve">Lowest readiness category score (latest)</t>
        </is>
      </c>
      <c r="AB3" s="12" t="inlineStr">
        <is>
          <t xml:space="preserve">Accredited</t>
        </is>
      </c>
      <c r="AC3" s="12" t="inlineStr">
        <is>
          <t xml:space="preserve">Three-level at Gate 2 on the lean path (Green, Amber, Red)</t>
        </is>
      </c>
      <c r="AD3" s="12" t="inlineStr">
        <is>
          <t xml:space="preserve">Lead-utility host</t>
        </is>
      </c>
      <c r="AE3" s="12" t="inlineStr">
        <is>
          <t xml:space="preserve">Security logging and monitoring (a shared security operations center)</t>
        </is>
      </c>
      <c r="AF3" s="12" t="inlineStr">
        <is>
          <t xml:space="preserve">Agreed</t>
        </is>
      </c>
      <c r="AG3" s="12" t="inlineStr">
        <is>
          <t xml:space="preserve">Wave Completion Report (T8)</t>
        </is>
      </c>
      <c r="AH3" s="12" t="inlineStr">
        <is>
          <t xml:space="preserve">Interoperability</t>
        </is>
      </c>
      <c r="AI3" s="12" t="inlineStr">
        <is>
          <t xml:space="preserve">Named with consent</t>
        </is>
      </c>
      <c r="AJ3" s="12" t="inlineStr">
        <is>
          <t xml:space="preserve">Concurrence review (S2)</t>
        </is>
      </c>
      <c r="AK3" s="12" t="inlineStr">
        <is>
          <t xml:space="preserve">Pause trigger ignored</t>
        </is>
      </c>
      <c r="AL3" s="12" t="inlineStr">
        <is>
          <t xml:space="preserve">Require an independent review</t>
        </is>
      </c>
      <c r="AM3" s="12" t="inlineStr">
        <is>
          <t xml:space="preserve">In progress</t>
        </is>
      </c>
      <c r="AN3" s="12" t="inlineStr">
        <is>
          <t xml:space="preserve">Retest required</t>
        </is>
      </c>
      <c r="AO3" s="12" t="inlineStr">
        <is>
          <t xml:space="preserve">N</t>
        </is>
      </c>
      <c r="AP3" s="12" t="inlineStr">
        <is>
          <t xml:space="preserve">No (minor revision)</t>
        </is>
      </c>
      <c r="AQ3" s="12" t="inlineStr">
        <is>
          <t xml:space="preserve">The minimum mandatory set (Section 2.5)</t>
        </is>
      </c>
      <c r="AR3" s="12" t="inlineStr">
        <is>
          <t xml:space="preserve">Metro Power edition</t>
        </is>
      </c>
      <c r="AS3" s="12" t="inlineStr">
        <is>
          <t xml:space="preserve">Accepted (major revision)</t>
        </is>
      </c>
      <c r="AT3" s="12" t="inlineStr">
        <is>
          <t xml:space="preserve">Approved</t>
        </is>
      </c>
      <c r="AU3" s="12" t="inlineStr">
        <is>
          <t xml:space="preserve">No (derived from the contents list)</t>
        </is>
      </c>
    </row>
    <row r="4">
      <c r="A4" s="12" t="inlineStr">
        <is>
          <t xml:space="preserve">P: Pilot</t>
        </is>
      </c>
      <c r="B4" s="12" t="inlineStr">
        <is>
          <t xml:space="preserve">Gate 3: Technical acceptance</t>
        </is>
      </c>
      <c r="C4" s="12" t="inlineStr">
        <is>
          <t xml:space="preserve">Gate 3: Technical acceptance</t>
        </is>
      </c>
      <c r="D4" s="12" t="inlineStr">
        <is>
          <t xml:space="preserve">Gate 3: Technical acceptance</t>
        </is>
      </c>
      <c r="F4" s="12" t="inlineStr">
        <is>
          <t xml:space="preserve">Hold</t>
        </is>
      </c>
      <c r="G4" s="12" t="inlineStr">
        <is>
          <t xml:space="preserve">Gate 1</t>
        </is>
      </c>
      <c r="H4" s="12" t="inlineStr">
        <is>
          <t xml:space="preserve">Amber</t>
        </is>
      </c>
      <c r="I4" s="12" t="inlineStr">
        <is>
          <t xml:space="preserve">Recommended</t>
        </is>
      </c>
      <c r="J4" s="12" t="inlineStr">
        <is>
          <t xml:space="preserve">Condition of support</t>
        </is>
      </c>
      <c r="K4" s="12" t="inlineStr">
        <is>
          <t xml:space="preserve">Consultation and peer review</t>
        </is>
      </c>
      <c r="L4" s="12" t="inlineStr">
        <is>
          <t xml:space="preserve">Supervises</t>
        </is>
      </c>
      <c r="M4" s="12" t="inlineStr">
        <is>
          <t xml:space="preserve">Supervises</t>
        </is>
      </c>
      <c r="O4" s="12" t="inlineStr">
        <is>
          <t xml:space="preserve">N/A</t>
        </is>
      </c>
      <c r="P4" s="12" t="inlineStr">
        <is>
          <t xml:space="preserve">N/A</t>
        </is>
      </c>
      <c r="S4" s="12" t="inlineStr">
        <is>
          <t xml:space="preserve">Not established</t>
        </is>
      </c>
      <c r="T4" s="12" t="inlineStr">
        <is>
          <t xml:space="preserve">Overdue</t>
        </is>
      </c>
      <c r="U4" s="12" t="inlineStr">
        <is>
          <t xml:space="preserve">Handed over to operations</t>
        </is>
      </c>
      <c r="V4" s="12" t="inlineStr">
        <is>
          <t xml:space="preserve">Technology and systems</t>
        </is>
      </c>
      <c r="W4" s="12" t="inlineStr">
        <is>
          <t xml:space="preserve">Concurrence withheld</t>
        </is>
      </c>
      <c r="X4" s="12" t="inlineStr">
        <is>
          <t xml:space="preserve">Partly (see Figures that could not be verified)</t>
        </is>
      </c>
      <c r="Y4" s="12" t="inlineStr">
        <is>
          <t xml:space="preserve">Dominant communication technology</t>
        </is>
      </c>
      <c r="AA4" s="12" t="inlineStr">
        <is>
          <t xml:space="preserve">Baseline system loss rate</t>
        </is>
      </c>
      <c r="AB4" s="12" t="inlineStr">
        <is>
          <t xml:space="preserve">Renewal due</t>
        </is>
      </c>
      <c r="AD4" s="12" t="inlineStr">
        <is>
          <t xml:space="preserve">Shared multi-tenant platform</t>
        </is>
      </c>
      <c r="AE4" s="12" t="inlineStr">
        <is>
          <t xml:space="preserve">A reference test lab for firmware regression testing (Section 20.6)</t>
        </is>
      </c>
      <c r="AF4" s="12" t="inlineStr">
        <is>
          <t xml:space="preserve">Operating</t>
        </is>
      </c>
      <c r="AG4" s="12" t="inlineStr">
        <is>
          <t xml:space="preserve">Gate decision or stop</t>
        </is>
      </c>
      <c r="AH4" s="12" t="inlineStr">
        <is>
          <t xml:space="preserve">Common data profile</t>
        </is>
      </c>
      <c r="AI4" s="12" t="inlineStr">
        <is>
          <t xml:space="preserve">Withheld (identifier could not be removed)</t>
        </is>
      </c>
      <c r="AJ4" s="12" t="inlineStr">
        <is>
          <t xml:space="preserve">Audit of a submission (26.2)</t>
        </is>
      </c>
      <c r="AK4" s="12" t="inlineStr">
        <is>
          <t xml:space="preserve">Deviation from the minimum mandatory set (2.5)</t>
        </is>
      </c>
      <c r="AL4" s="12" t="inlineStr">
        <is>
          <t xml:space="preserve">Suspend support</t>
        </is>
      </c>
      <c r="AM4" s="12" t="inlineStr">
        <is>
          <t xml:space="preserve">Ready for retest</t>
        </is>
      </c>
      <c r="AN4" s="12" t="inlineStr">
        <is>
          <t xml:space="preserve">Suspended</t>
        </is>
      </c>
      <c r="AO4" s="12" t="inlineStr">
        <is>
          <t xml:space="preserve">Not yet measured</t>
        </is>
      </c>
      <c r="AQ4" s="12" t="inlineStr">
        <is>
          <t xml:space="preserve">The evidence rules: measured baseline, pre-approved pilot evaluation plan, per-stratum Must-Pass KPIs, and register-read reconciliation</t>
        </is>
      </c>
      <c r="AS4" s="12" t="inlineStr">
        <is>
          <t xml:space="preserve">Accepted with changes</t>
        </is>
      </c>
      <c r="AT4" s="12" t="inlineStr">
        <is>
          <t xml:space="preserve">Rejected</t>
        </is>
      </c>
      <c r="AU4" s="12" t="inlineStr">
        <is>
          <t xml:space="preserve">No (not named by any source)</t>
        </is>
      </c>
    </row>
    <row r="5">
      <c r="A5" s="12" t="inlineStr">
        <is>
          <t xml:space="preserve">E1: Evaluate</t>
        </is>
      </c>
      <c r="B5" s="12" t="inlineStr">
        <is>
          <t xml:space="preserve">Gate 4: Investment decision</t>
        </is>
      </c>
      <c r="C5" s="12" t="inlineStr">
        <is>
          <t xml:space="preserve">Gate 4: Investment decision</t>
        </is>
      </c>
      <c r="D5" s="12" t="inlineStr">
        <is>
          <t xml:space="preserve">Gate 4: Investment decision</t>
        </is>
      </c>
      <c r="F5" s="12" t="inlineStr">
        <is>
          <t xml:space="preserve">Approve as proposed</t>
        </is>
      </c>
      <c r="G5" s="12" t="inlineStr">
        <is>
          <t xml:space="preserve">Gate 2</t>
        </is>
      </c>
      <c r="H5" s="12" t="inlineStr">
        <is>
          <t xml:space="preserve">Amber/Red</t>
        </is>
      </c>
      <c r="K5" s="12" t="inlineStr">
        <is>
          <t xml:space="preserve">Revision</t>
        </is>
      </c>
      <c r="L5" s="12" t="inlineStr">
        <is>
          <t xml:space="preserve">Represents</t>
        </is>
      </c>
      <c r="T5" s="12" t="inlineStr">
        <is>
          <t xml:space="preserve">Not yet required</t>
        </is>
      </c>
      <c r="U5" s="12" t="inlineStr">
        <is>
          <t xml:space="preserve">Withdrawn from the framework</t>
        </is>
      </c>
      <c r="V5" s="12" t="inlineStr">
        <is>
          <t xml:space="preserve">Communications</t>
        </is>
      </c>
      <c r="W5" s="12" t="inlineStr">
        <is>
          <t xml:space="preserve">Independent review required before decision</t>
        </is>
      </c>
      <c r="Y5" s="12" t="inlineStr">
        <is>
          <t xml:space="preserve">Sector-wide (no peer grouping)</t>
        </is>
      </c>
      <c r="AA5" s="12" t="inlineStr">
        <is>
          <t xml:space="preserve">Baseline estimated-bill rate</t>
        </is>
      </c>
      <c r="AB5" s="12" t="inlineStr">
        <is>
          <t xml:space="preserve">Lapsed</t>
        </is>
      </c>
      <c r="AD5" s="12" t="inlineStr">
        <is>
          <t xml:space="preserve">Managed service for a cluster</t>
        </is>
      </c>
      <c r="AE5" s="12" t="inlineStr">
        <is>
          <t xml:space="preserve">Meter testing and in-service accuracy sampling</t>
        </is>
      </c>
      <c r="AF5" s="12" t="inlineStr">
        <is>
          <t xml:space="preserve">Under review</t>
        </is>
      </c>
      <c r="AG5" s="12" t="inlineStr">
        <is>
          <t xml:space="preserve">Annual review</t>
        </is>
      </c>
      <c r="AH5" s="12" t="inlineStr">
        <is>
          <t xml:space="preserve">Consumer data access</t>
        </is>
      </c>
      <c r="AJ5" s="12" t="inlineStr">
        <is>
          <t xml:space="preserve">Independent review report (T9)</t>
        </is>
      </c>
      <c r="AK5" s="12" t="inlineStr">
        <is>
          <t xml:space="preserve">Sector baseline not met (Section 25)</t>
        </is>
      </c>
      <c r="AL5" s="12" t="inlineStr">
        <is>
          <t xml:space="preserve">No action under the framework (recorded only)</t>
        </is>
      </c>
      <c r="AM5" s="12" t="inlineStr">
        <is>
          <t xml:space="preserve">Closed</t>
        </is>
      </c>
      <c r="AN5" s="12" t="inlineStr">
        <is>
          <t xml:space="preserve">Removed</t>
        </is>
      </c>
      <c r="AQ5" s="12" t="inlineStr">
        <is>
          <t xml:space="preserve">The consumer safeguards in Section 17: every requirement stated there with “must” is core, while numeric targets such as response times are localizable</t>
        </is>
      </c>
      <c r="AS5" s="12" t="inlineStr">
        <is>
          <t xml:space="preserve">Deferred to a later revision</t>
        </is>
      </c>
      <c r="AT5" s="12" t="inlineStr">
        <is>
          <t xml:space="preserve">Implemented</t>
        </is>
      </c>
    </row>
    <row r="6">
      <c r="A6" s="12" t="inlineStr">
        <is>
          <t xml:space="preserve">R: Roll Out</t>
        </is>
      </c>
      <c r="B6" s="12" t="inlineStr">
        <is>
          <t xml:space="preserve">Gate 5: Cohort check</t>
        </is>
      </c>
      <c r="C6" s="12" t="inlineStr">
        <is>
          <t xml:space="preserve">Gate 5: Cohort check</t>
        </is>
      </c>
      <c r="D6" s="12" t="inlineStr">
        <is>
          <t xml:space="preserve">Gate 5: Cohort check</t>
        </is>
      </c>
      <c r="F6" s="12" t="inlineStr">
        <is>
          <t xml:space="preserve">Approve with changes</t>
        </is>
      </c>
      <c r="G6" s="12" t="inlineStr">
        <is>
          <t xml:space="preserve">Gate 2</t>
        </is>
      </c>
      <c r="H6" s="12" t="inlineStr">
        <is>
          <t xml:space="preserve">Red</t>
        </is>
      </c>
      <c r="K6" s="12" t="inlineStr">
        <is>
          <t xml:space="preserve">Optional mandatory use</t>
        </is>
      </c>
      <c r="L6" s="12" t="inlineStr">
        <is>
          <t xml:space="preserve">None (voluntary reference use)</t>
        </is>
      </c>
      <c r="V6" s="12" t="inlineStr">
        <is>
          <t xml:space="preserve">Cybersecurity and privacy</t>
        </is>
      </c>
      <c r="W6" s="12" t="inlineStr">
        <is>
          <t xml:space="preserve">Support suspended</t>
        </is>
      </c>
      <c r="AA6" s="12" t="inlineStr">
        <is>
          <t xml:space="preserve">Baseline billing accuracy</t>
        </is>
      </c>
      <c r="AB6" s="12" t="inlineStr">
        <is>
          <t xml:space="preserve">Withdrawn</t>
        </is>
      </c>
      <c r="AD6" s="12" t="inlineStr">
        <is>
          <t xml:space="preserve">Shared specialist service (27.2)</t>
        </is>
      </c>
      <c r="AE6" s="12" t="inlineStr">
        <is>
          <t xml:space="preserve">Transformer metering for energy balancing</t>
        </is>
      </c>
      <c r="AF6" s="12" t="inlineStr">
        <is>
          <t xml:space="preserve">Ended</t>
        </is>
      </c>
      <c r="AG6" s="12" t="inlineStr">
        <is>
          <t xml:space="preserve">Complaint or consumer issue</t>
        </is>
      </c>
      <c r="AH6" s="12" t="inlineStr">
        <is>
          <t xml:space="preserve">Cybersecurity</t>
        </is>
      </c>
      <c r="AJ6" s="12" t="inlineStr">
        <is>
          <t xml:space="preserve">Utility self-report (T11)</t>
        </is>
      </c>
      <c r="AM6" s="12" t="inlineStr">
        <is>
          <t xml:space="preserve">Accepted risk</t>
        </is>
      </c>
      <c r="AQ6" s="12" t="inlineStr">
        <is>
          <t xml:space="preserve">The advisor conflict-of-interest rules (Section 13.3)</t>
        </is>
      </c>
      <c r="AS6" s="12" t="inlineStr">
        <is>
          <t xml:space="preserve">Not accepted</t>
        </is>
      </c>
    </row>
    <row r="7">
      <c r="A7" s="12" t="inlineStr">
        <is>
          <t xml:space="preserve">E2: Evolve</t>
        </is>
      </c>
      <c r="B7" s="12" t="inlineStr">
        <is>
          <t xml:space="preserve">Gate 5: Program handover</t>
        </is>
      </c>
      <c r="C7" s="12" t="inlineStr">
        <is>
          <t xml:space="preserve">Gate 5: Program handover</t>
        </is>
      </c>
      <c r="D7" s="12" t="inlineStr">
        <is>
          <t xml:space="preserve">Gate 5: Program handover</t>
        </is>
      </c>
      <c r="F7" s="12" t="inlineStr">
        <is>
          <t xml:space="preserve">Return for further design</t>
        </is>
      </c>
      <c r="G7" s="12" t="inlineStr">
        <is>
          <t xml:space="preserve">Gate 2</t>
        </is>
      </c>
      <c r="H7" s="12" t="inlineStr">
        <is>
          <t xml:space="preserve">Not reviewed</t>
        </is>
      </c>
      <c r="V7" s="12" t="inlineStr">
        <is>
          <t xml:space="preserve">Operations and billing (VEE)</t>
        </is>
      </c>
      <c r="W7" s="12" t="inlineStr">
        <is>
          <t xml:space="preserve">Not required</t>
        </is>
      </c>
      <c r="AA7" s="12" t="inlineStr">
        <is>
          <t xml:space="preserve">Baseline billing-read availability</t>
        </is>
      </c>
      <c r="AB7" s="12" t="inlineStr">
        <is>
          <t xml:space="preserve">Not eligible</t>
        </is>
      </c>
      <c r="AG7" s="12" t="inlineStr">
        <is>
          <t xml:space="preserve">Security or privacy event</t>
        </is>
      </c>
      <c r="AH7" s="12" t="inlineStr">
        <is>
          <t xml:space="preserve">Key management</t>
        </is>
      </c>
      <c r="AJ7" s="12" t="inlineStr">
        <is>
          <t xml:space="preserve">Other</t>
        </is>
      </c>
      <c r="AQ7" s="12" t="inlineStr">
        <is>
          <t xml:space="preserve">Not a core element</t>
        </is>
      </c>
    </row>
    <row r="8">
      <c r="B8" s="12" t="inlineStr">
        <is>
          <t xml:space="preserve">E2: Annual review</t>
        </is>
      </c>
      <c r="D8" s="12" t="inlineStr">
        <is>
          <t xml:space="preserve">Not gate-specific</t>
        </is>
      </c>
      <c r="F8" s="12" t="inlineStr">
        <is>
          <t xml:space="preserve">Stop</t>
        </is>
      </c>
      <c r="G8" s="12" t="inlineStr">
        <is>
          <t xml:space="preserve">Gate 2</t>
        </is>
      </c>
      <c r="V8" s="12" t="inlineStr">
        <is>
          <t xml:space="preserve">Consumer engagement</t>
        </is>
      </c>
      <c r="AA8" s="12" t="inlineStr">
        <is>
          <t xml:space="preserve">Baseline complaints per 1,000 accounts</t>
        </is>
      </c>
      <c r="AG8" s="12" t="inlineStr">
        <is>
          <t xml:space="preserve">Independent gate review (T9)</t>
        </is>
      </c>
      <c r="AH8" s="12" t="inlineStr">
        <is>
          <t xml:space="preserve">Privacy</t>
        </is>
      </c>
    </row>
    <row r="9">
      <c r="F9" s="12" t="inlineStr">
        <is>
          <t xml:space="preserve">Accept</t>
        </is>
      </c>
      <c r="G9" s="12" t="inlineStr">
        <is>
          <t xml:space="preserve">Gate 3</t>
        </is>
      </c>
      <c r="V9" s="12" t="inlineStr">
        <is>
          <t xml:space="preserve">Data and baseline</t>
        </is>
      </c>
      <c r="AA9" s="12" t="inlineStr">
        <is>
          <t xml:space="preserve">AMI meters installed (cumulative)</t>
        </is>
      </c>
      <c r="AG9" s="12" t="inlineStr">
        <is>
          <t xml:space="preserve">Framework evaluation (29.2)</t>
        </is>
      </c>
      <c r="AH9" s="12" t="inlineStr">
        <is>
          <t xml:space="preserve">Data retention</t>
        </is>
      </c>
    </row>
    <row r="10">
      <c r="F10" s="12" t="inlineStr">
        <is>
          <t xml:space="preserve">Accept with corrective actions (Minor defects only)</t>
        </is>
      </c>
      <c r="G10" s="12" t="inlineStr">
        <is>
          <t xml:space="preserve">Gate 3</t>
        </is>
      </c>
      <c r="AA10" s="12" t="inlineStr">
        <is>
          <t xml:space="preserve">AMI meters commissioned (cumulative)</t>
        </is>
      </c>
      <c r="AG10" s="12" t="inlineStr">
        <is>
          <t xml:space="preserve">Other</t>
        </is>
      </c>
      <c r="AH10" s="12" t="inlineStr">
        <is>
          <t xml:space="preserve">Time</t>
        </is>
      </c>
    </row>
    <row r="11">
      <c r="F11" s="12" t="inlineStr">
        <is>
          <t xml:space="preserve">Retest after correction</t>
        </is>
      </c>
      <c r="G11" s="12" t="inlineStr">
        <is>
          <t xml:space="preserve">Gate 3</t>
        </is>
      </c>
      <c r="AA11" s="12" t="inlineStr">
        <is>
          <t xml:space="preserve">Planned meters to date (approved plan)</t>
        </is>
      </c>
      <c r="AH11" s="12" t="inlineStr">
        <is>
          <t xml:space="preserve">Consumer safeguards</t>
        </is>
      </c>
    </row>
    <row r="12">
      <c r="F12" s="12" t="inlineStr">
        <is>
          <t xml:space="preserve">Reject</t>
        </is>
      </c>
      <c r="G12" s="12" t="inlineStr">
        <is>
          <t xml:space="preserve">Gate 3</t>
        </is>
      </c>
      <c r="AA12" s="12" t="inlineStr">
        <is>
          <t xml:space="preserve">Daily read success rate</t>
        </is>
      </c>
      <c r="AH12" s="12" t="inlineStr">
        <is>
          <t xml:space="preserve">Resilience</t>
        </is>
      </c>
    </row>
    <row r="13">
      <c r="F13" s="12" t="inlineStr">
        <is>
          <t xml:space="preserve">Scale</t>
        </is>
      </c>
      <c r="G13" s="12" t="inlineStr">
        <is>
          <t xml:space="preserve">Gate 4</t>
        </is>
      </c>
      <c r="AA13" s="12" t="inlineStr">
        <is>
          <t xml:space="preserve">HES and MDMS availability</t>
        </is>
      </c>
      <c r="AH13" s="12" t="inlineStr">
        <is>
          <t xml:space="preserve">Reporting</t>
        </is>
      </c>
    </row>
    <row r="14">
      <c r="F14" s="12" t="inlineStr">
        <is>
          <t xml:space="preserve">Scale with conditions</t>
        </is>
      </c>
      <c r="G14" s="12" t="inlineStr">
        <is>
          <t xml:space="preserve">Gate 4</t>
        </is>
      </c>
      <c r="AA14" s="12" t="inlineStr">
        <is>
          <t xml:space="preserve">Remote command success</t>
        </is>
      </c>
      <c r="AH14" s="12" t="inlineStr">
        <is>
          <t xml:space="preserve">Governance</t>
        </is>
      </c>
    </row>
    <row r="15">
      <c r="F15" s="12" t="inlineStr">
        <is>
          <t xml:space="preserve">Extend the pilot and correct</t>
        </is>
      </c>
      <c r="G15" s="12" t="inlineStr">
        <is>
          <t xml:space="preserve">Gate 4</t>
        </is>
      </c>
      <c r="AA15" s="12" t="inlineStr">
        <is>
          <t xml:space="preserve">Billing accuracy (bills ≥90 days old)</t>
        </is>
      </c>
      <c r="AH15" s="12" t="inlineStr">
        <is>
          <t xml:space="preserve">Procurement</t>
        </is>
      </c>
    </row>
    <row r="16">
      <c r="F16" s="12" t="inlineStr">
        <is>
          <t xml:space="preserve">Re-scope or re-procure</t>
        </is>
      </c>
      <c r="G16" s="12" t="inlineStr">
        <is>
          <t xml:space="preserve">Gate 4</t>
        </is>
      </c>
      <c r="AA16" s="12" t="inlineStr">
        <is>
          <t xml:space="preserve">Estimated-bill rate</t>
        </is>
      </c>
      <c r="AH16" s="12" t="inlineStr">
        <is>
          <t xml:space="preserve">Business case</t>
        </is>
      </c>
    </row>
    <row r="17">
      <c r="F17" s="12" t="inlineStr">
        <is>
          <t xml:space="preserve">Continue</t>
        </is>
      </c>
      <c r="G17" s="12" t="inlineStr">
        <is>
          <t xml:space="preserve">Gate 4</t>
        </is>
      </c>
      <c r="AA17" s="12" t="inlineStr">
        <is>
          <t xml:space="preserve">Complaints per 1,000 AMI accounts</t>
        </is>
      </c>
      <c r="AH17" s="12" t="inlineStr">
        <is>
          <t xml:space="preserve">Workforce</t>
        </is>
      </c>
    </row>
    <row r="18">
      <c r="F18" s="12" t="inlineStr">
        <is>
          <t xml:space="preserve">Continue on watch (recheck next cycle)</t>
        </is>
      </c>
      <c r="G18" s="12" t="inlineStr">
        <is>
          <t xml:space="preserve">Gate 5 cohort check</t>
        </is>
      </c>
      <c r="AA18" s="12" t="inlineStr">
        <is>
          <t xml:space="preserve">Average resolution time (working days)</t>
        </is>
      </c>
      <c r="AH18" s="12" t="inlineStr">
        <is>
          <t xml:space="preserve">Billing and VEE</t>
        </is>
      </c>
    </row>
    <row r="19">
      <c r="F19" s="12" t="inlineStr">
        <is>
          <t xml:space="preserve">Pause and correct</t>
        </is>
      </c>
      <c r="G19" s="12" t="inlineStr">
        <is>
          <t xml:space="preserve">Gate 5 cohort check</t>
        </is>
      </c>
      <c r="AA19" s="12" t="inlineStr">
        <is>
          <t xml:space="preserve">Meter-test turnaround (working days)</t>
        </is>
      </c>
      <c r="AH19" s="12" t="inlineStr">
        <is>
          <t xml:space="preserve">Installation and field work</t>
        </is>
      </c>
    </row>
    <row r="20">
      <c r="F20" s="12" t="inlineStr">
        <is>
          <t xml:space="preserve">Re-plan remaining rollout</t>
        </is>
      </c>
      <c r="G20" s="12" t="inlineStr">
        <is>
          <t xml:space="preserve">Gate 5 cohort check</t>
        </is>
      </c>
      <c r="AA20" s="12" t="inlineStr">
        <is>
          <t xml:space="preserve">Disconnection-safeguard breaches</t>
        </is>
      </c>
    </row>
    <row r="21">
      <c r="F21" s="12" t="inlineStr">
        <is>
          <t xml:space="preserve">Accept handover</t>
        </is>
      </c>
      <c r="G21" s="12" t="inlineStr">
        <is>
          <t xml:space="preserve">Gate 5 cohort check</t>
        </is>
      </c>
      <c r="AA21" s="12" t="inlineStr">
        <is>
          <t xml:space="preserve">Prepaid self-disconnection rate</t>
        </is>
      </c>
    </row>
    <row r="22">
      <c r="F22" s="12" t="inlineStr">
        <is>
          <t xml:space="preserve">Accept with conditions</t>
        </is>
      </c>
      <c r="G22" s="12" t="inlineStr">
        <is>
          <t xml:space="preserve">Gate 5 program handover</t>
        </is>
      </c>
      <c r="AA22" s="12" t="inlineStr">
        <is>
          <t xml:space="preserve">Unresolved security findings</t>
        </is>
      </c>
    </row>
    <row r="23">
      <c r="F23" s="12" t="inlineStr">
        <is>
          <t xml:space="preserve">Defer</t>
        </is>
      </c>
      <c r="G23" s="12" t="inlineStr">
        <is>
          <t xml:space="preserve">Gate 5 program handover</t>
        </is>
      </c>
      <c r="AA23" s="12" t="inlineStr">
        <is>
          <t xml:space="preserve">Security incidents in period</t>
        </is>
      </c>
    </row>
    <row r="24">
      <c r="G24" s="12" t="inlineStr">
        <is>
          <t xml:space="preserve">Gate 5 program handover</t>
        </is>
      </c>
      <c r="AA24" s="12" t="inlineStr">
        <is>
          <t xml:space="preserve">Personal data breaches notified</t>
        </is>
      </c>
    </row>
    <row r="25">
      <c r="AA25" s="12" t="inlineStr">
        <is>
          <t xml:space="preserve">Outage event capture</t>
        </is>
      </c>
    </row>
    <row r="26">
      <c r="AA26" s="12" t="inlineStr">
        <is>
          <t xml:space="preserve">Post-calamity recovery (if a calamity occurred)</t>
        </is>
      </c>
    </row>
    <row r="27">
      <c r="AA27" s="12" t="inlineStr">
        <is>
          <t xml:space="preserve">Capital cost to date (PHP)</t>
        </is>
      </c>
    </row>
    <row r="28">
      <c r="AA28" s="12" t="inlineStr">
        <is>
          <t xml:space="preserve">Approved capital budget (PHP)</t>
        </is>
      </c>
    </row>
    <row r="29">
      <c r="AA29" s="12" t="inlineStr">
        <is>
          <t xml:space="preserve">Operating cost to date (PHP)</t>
        </is>
      </c>
    </row>
    <row r="30">
      <c r="AA30" s="12" t="inlineStr">
        <is>
          <t xml:space="preserve">Approved operating budget to date (PHP)</t>
        </is>
      </c>
    </row>
    <row r="31">
      <c r="AA31" s="12" t="inlineStr">
        <is>
          <t xml:space="preserve">Benefits realized to date (PHP)</t>
        </is>
      </c>
    </row>
    <row r="32">
      <c r="AA32" s="12" t="inlineStr">
        <is>
          <t xml:space="preserve">Benefits in approved business case to date (PHP)</t>
        </is>
      </c>
    </row>
    <row r="33">
      <c r="AA33" s="12" t="inlineStr">
        <is>
          <t xml:space="preserve">Cohorts in pause or on watch</t>
        </is>
      </c>
    </row>
    <row r="34">
      <c r="AA34" s="12" t="inlineStr">
        <is>
          <t xml:space="preserve">Open gate conditions</t>
        </is>
      </c>
    </row>
    <row r="35">
      <c r="AA35" s="12" t="inlineStr">
        <is>
          <t xml:space="preserve">Approved tailoring decisions (count)</t>
        </is>
      </c>
    </row>
    <row r="36">
      <c r="AA36" s="12" t="inlineStr">
        <is>
          <t xml:space="preserve">Open deviations (count)</t>
        </is>
      </c>
    </row>
  </sheetData>
  <pageMargins left="0.5" right="0.5" top="0.6" bottom="0.6" header="0.3" footer="0.3"/>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Company>Metro Power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AMPERE Sector Toolkit workbook for Adopting Bodies (S1 to S10), Version 5.1</dc:title>
  <dc:creator>Metro Power Corporation</dc:creator>
  <cp:lastModifiedBy>Metro Power Corporation</cp:lastModifiedBy>
  <dc:description>Derived from the issued AMPERE Protocol v5.1, Brief, Utility Workbook and templates. Prepared and approved 23 September 2026.</dc:description>
  <dcterms:created xsi:type="dcterms:W3CDTF">2026-09-23T06:00:00Z</dcterms:created>
  <dcterms:modified xsi:type="dcterms:W3CDTF">2026-09-23T06:00:00Z</dcterms:modified>
</cp:coreProperties>
</file>